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on\Documents\Don\CAMRA 2025\"/>
    </mc:Choice>
  </mc:AlternateContent>
  <xr:revisionPtr revIDLastSave="0" documentId="13_ncr:1_{AAFED3D9-CAA0-44D9-89C5-E096FE87A805}" xr6:coauthVersionLast="47" xr6:coauthVersionMax="47" xr10:uidLastSave="{00000000-0000-0000-0000-000000000000}"/>
  <workbookProtection workbookAlgorithmName="SHA-512" workbookHashValue="XyRWWu6AnglPBpcRh9kMJ6fBbDu13IfB6rPsj9X9EBtzV63g1xLKthPu3oec18w3z8FY83dIpjz9kQh0rEwzNg==" workbookSaltValue="pWj+iPeBhnU5KRsCJiTu5g==" workbookSpinCount="100000" lockStructure="1"/>
  <bookViews>
    <workbookView xWindow="0" yWindow="0" windowWidth="28800" windowHeight="15600" xr2:uid="{60C1AE61-A651-4E2E-96C9-98F410FF0DB9}"/>
  </bookViews>
  <sheets>
    <sheet name="Introduction" sheetId="1" r:id="rId1"/>
    <sheet name="Summary" sheetId="2" r:id="rId2"/>
    <sheet name="1975" sheetId="3" r:id="rId3"/>
    <sheet name="1976" sheetId="4" r:id="rId4"/>
    <sheet name="1977" sheetId="5" r:id="rId5"/>
    <sheet name="1978" sheetId="6" r:id="rId6"/>
    <sheet name="1979" sheetId="7" r:id="rId7"/>
    <sheet name="1980" sheetId="8" r:id="rId8"/>
    <sheet name="1981" sheetId="9" r:id="rId9"/>
    <sheet name="1982" sheetId="10" r:id="rId10"/>
    <sheet name="1984" sheetId="12" r:id="rId11"/>
  </sheets>
  <definedNames>
    <definedName name="_xlnm.Print_Area" localSheetId="2">'1975'!$A$1:$P$168</definedName>
    <definedName name="_xlnm.Print_Area" localSheetId="3">'1976'!$A$1:$P$152</definedName>
    <definedName name="_xlnm.Print_Area" localSheetId="4">'1977'!$A$1:$Q$87</definedName>
    <definedName name="_xlnm.Print_Area" localSheetId="5">'1978'!$A$1:$P$162</definedName>
    <definedName name="_xlnm.Print_Area" localSheetId="6">'1979'!$A$1:$P$185</definedName>
    <definedName name="_xlnm.Print_Area" localSheetId="7">'1980'!$A$1:$P$208</definedName>
    <definedName name="_xlnm.Print_Area" localSheetId="8">'1981'!$A$1:$P$172</definedName>
    <definedName name="_xlnm.Print_Area" localSheetId="9">'1982'!$A$1:$P$177</definedName>
    <definedName name="_xlnm.Print_Area" localSheetId="10">'1984'!$A$1:$P$164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2" l="1"/>
  <c r="B155" i="12" l="1"/>
  <c r="C148" i="12"/>
  <c r="B153" i="12" s="1"/>
  <c r="A148" i="12"/>
  <c r="B152" i="12" s="1"/>
  <c r="L146" i="12"/>
  <c r="K146" i="12"/>
  <c r="G146" i="12"/>
  <c r="L122" i="12"/>
  <c r="K122" i="12"/>
  <c r="G122" i="12"/>
  <c r="L109" i="12"/>
  <c r="K109" i="12"/>
  <c r="G109" i="12"/>
  <c r="L93" i="12"/>
  <c r="K93" i="12"/>
  <c r="G93" i="12"/>
  <c r="L75" i="12"/>
  <c r="K75" i="12"/>
  <c r="G75" i="12"/>
  <c r="L60" i="12"/>
  <c r="K60" i="12"/>
  <c r="G60" i="12"/>
  <c r="L35" i="12"/>
  <c r="K35" i="12"/>
  <c r="G35" i="12"/>
  <c r="L15" i="12"/>
  <c r="K15" i="12"/>
  <c r="G15" i="12"/>
  <c r="G148" i="12" l="1"/>
  <c r="B154" i="12" s="1"/>
  <c r="B156" i="12" s="1"/>
  <c r="K148" i="12"/>
  <c r="B157" i="12" s="1"/>
  <c r="L148" i="12"/>
  <c r="B160" i="12" l="1"/>
  <c r="B159" i="12"/>
  <c r="B168" i="10"/>
  <c r="C161" i="10"/>
  <c r="B166" i="10" s="1"/>
  <c r="A161" i="10"/>
  <c r="B165" i="10" s="1"/>
  <c r="L159" i="10"/>
  <c r="K159" i="10"/>
  <c r="G159" i="10"/>
  <c r="L138" i="10"/>
  <c r="K138" i="10"/>
  <c r="G138" i="10"/>
  <c r="L111" i="10"/>
  <c r="K111" i="10"/>
  <c r="G111" i="10"/>
  <c r="L94" i="10"/>
  <c r="K94" i="10"/>
  <c r="G94" i="10"/>
  <c r="L69" i="10"/>
  <c r="K69" i="10"/>
  <c r="G69" i="10"/>
  <c r="L53" i="10"/>
  <c r="K53" i="10"/>
  <c r="G43" i="10"/>
  <c r="G53" i="10" s="1"/>
  <c r="L33" i="10"/>
  <c r="K33" i="10"/>
  <c r="G33" i="10"/>
  <c r="L16" i="10"/>
  <c r="K16" i="10"/>
  <c r="G16" i="10"/>
  <c r="G161" i="10" l="1"/>
  <c r="B167" i="10" s="1"/>
  <c r="B169" i="10" s="1"/>
  <c r="K161" i="10"/>
  <c r="B170" i="10" s="1"/>
  <c r="L161" i="10"/>
  <c r="B173" i="10" l="1"/>
  <c r="B172" i="10"/>
  <c r="B163" i="9"/>
  <c r="C155" i="9"/>
  <c r="B161" i="9" s="1"/>
  <c r="A155" i="9"/>
  <c r="B160" i="9" s="1"/>
  <c r="L153" i="9"/>
  <c r="K153" i="9"/>
  <c r="G153" i="9"/>
  <c r="L131" i="9"/>
  <c r="K131" i="9"/>
  <c r="G131" i="9"/>
  <c r="L107" i="9"/>
  <c r="K107" i="9"/>
  <c r="G107" i="9"/>
  <c r="L98" i="9"/>
  <c r="K98" i="9"/>
  <c r="G98" i="9"/>
  <c r="L81" i="9"/>
  <c r="K81" i="9"/>
  <c r="G81" i="9"/>
  <c r="L60" i="9"/>
  <c r="K60" i="9"/>
  <c r="G48" i="9"/>
  <c r="G43" i="9"/>
  <c r="G60" i="9" s="1"/>
  <c r="L38" i="9"/>
  <c r="K38" i="9"/>
  <c r="G38" i="9"/>
  <c r="L18" i="9"/>
  <c r="K18" i="9"/>
  <c r="G18" i="9"/>
  <c r="B199" i="8"/>
  <c r="C192" i="8"/>
  <c r="B197" i="8" s="1"/>
  <c r="A192" i="8"/>
  <c r="B196" i="8" s="1"/>
  <c r="L190" i="8"/>
  <c r="K190" i="8"/>
  <c r="G190" i="8"/>
  <c r="L164" i="8"/>
  <c r="K164" i="8"/>
  <c r="G164" i="8"/>
  <c r="L141" i="8"/>
  <c r="K141" i="8"/>
  <c r="G141" i="8"/>
  <c r="L104" i="8"/>
  <c r="K104" i="8"/>
  <c r="G104" i="8"/>
  <c r="L86" i="8"/>
  <c r="K86" i="8"/>
  <c r="G86" i="8"/>
  <c r="L60" i="8"/>
  <c r="K60" i="8"/>
  <c r="G60" i="8"/>
  <c r="L37" i="8"/>
  <c r="K37" i="8"/>
  <c r="G21" i="8"/>
  <c r="G37" i="8" s="1"/>
  <c r="L14" i="8"/>
  <c r="K14" i="8"/>
  <c r="G14" i="8"/>
  <c r="G155" i="9" l="1"/>
  <c r="B162" i="9" s="1"/>
  <c r="B164" i="9" s="1"/>
  <c r="K155" i="9"/>
  <c r="B165" i="9" s="1"/>
  <c r="L155" i="9"/>
  <c r="B167" i="9" s="1"/>
  <c r="B168" i="9" s="1"/>
  <c r="G192" i="8"/>
  <c r="B198" i="8" s="1"/>
  <c r="B200" i="8" s="1"/>
  <c r="K192" i="8"/>
  <c r="B201" i="8" s="1"/>
  <c r="L192" i="8"/>
  <c r="B204" i="8" l="1"/>
  <c r="B203" i="8"/>
  <c r="B176" i="7"/>
  <c r="C169" i="7"/>
  <c r="B174" i="7" s="1"/>
  <c r="A169" i="7"/>
  <c r="B173" i="7" s="1"/>
  <c r="L167" i="7"/>
  <c r="K167" i="7"/>
  <c r="G167" i="7"/>
  <c r="L143" i="7"/>
  <c r="K143" i="7"/>
  <c r="G143" i="7"/>
  <c r="L112" i="7"/>
  <c r="K112" i="7"/>
  <c r="G112" i="7"/>
  <c r="L93" i="7"/>
  <c r="K93" i="7"/>
  <c r="G93" i="7"/>
  <c r="L68" i="7"/>
  <c r="K68" i="7"/>
  <c r="G68" i="7"/>
  <c r="L40" i="7"/>
  <c r="K40" i="7"/>
  <c r="G40" i="7"/>
  <c r="L19" i="7"/>
  <c r="K19" i="7"/>
  <c r="G19" i="7"/>
  <c r="L8" i="7"/>
  <c r="K8" i="7"/>
  <c r="G8" i="7"/>
  <c r="G169" i="7" l="1"/>
  <c r="B175" i="7" s="1"/>
  <c r="B177" i="7" s="1"/>
  <c r="K169" i="7"/>
  <c r="B178" i="7" s="1"/>
  <c r="L169" i="7"/>
  <c r="B153" i="6"/>
  <c r="C146" i="6"/>
  <c r="B151" i="6" s="1"/>
  <c r="A146" i="6"/>
  <c r="B150" i="6" s="1"/>
  <c r="L144" i="6"/>
  <c r="K144" i="6"/>
  <c r="G143" i="6"/>
  <c r="G139" i="6"/>
  <c r="G144" i="6" s="1"/>
  <c r="L128" i="6"/>
  <c r="K128" i="6"/>
  <c r="G128" i="6"/>
  <c r="L107" i="6"/>
  <c r="K107" i="6"/>
  <c r="G102" i="6"/>
  <c r="G107" i="6" s="1"/>
  <c r="L86" i="6"/>
  <c r="K86" i="6"/>
  <c r="G86" i="6"/>
  <c r="L69" i="6"/>
  <c r="K69" i="6"/>
  <c r="G69" i="6"/>
  <c r="L50" i="6"/>
  <c r="K50" i="6"/>
  <c r="G35" i="6"/>
  <c r="G50" i="6" s="1"/>
  <c r="L29" i="6"/>
  <c r="K29" i="6"/>
  <c r="G29" i="6"/>
  <c r="L8" i="6"/>
  <c r="K8" i="6"/>
  <c r="G7" i="6"/>
  <c r="G8" i="6" s="1"/>
  <c r="B181" i="7" l="1"/>
  <c r="B180" i="7"/>
  <c r="G146" i="6"/>
  <c r="B152" i="6" s="1"/>
  <c r="B154" i="6" s="1"/>
  <c r="K146" i="6"/>
  <c r="B155" i="6" s="1"/>
  <c r="L146" i="6"/>
  <c r="B157" i="6" s="1"/>
  <c r="B158" i="6" s="1"/>
  <c r="B77" i="5"/>
  <c r="B76" i="5"/>
  <c r="A71" i="5"/>
  <c r="M69" i="5"/>
  <c r="L69" i="5"/>
  <c r="G69" i="5"/>
  <c r="M58" i="5"/>
  <c r="L58" i="5"/>
  <c r="G58" i="5"/>
  <c r="M49" i="5"/>
  <c r="L49" i="5"/>
  <c r="G49" i="5"/>
  <c r="M39" i="5"/>
  <c r="L39" i="5"/>
  <c r="G39" i="5"/>
  <c r="M27" i="5"/>
  <c r="L27" i="5"/>
  <c r="M21" i="5"/>
  <c r="L21" i="5"/>
  <c r="G21" i="5"/>
  <c r="G27" i="5" s="1"/>
  <c r="M10" i="5"/>
  <c r="L10" i="5"/>
  <c r="G10" i="5"/>
  <c r="L134" i="4"/>
  <c r="K134" i="4"/>
  <c r="G133" i="4"/>
  <c r="G134" i="4" s="1"/>
  <c r="L115" i="4"/>
  <c r="K115" i="4"/>
  <c r="G115" i="4"/>
  <c r="K94" i="4"/>
  <c r="G94" i="4"/>
  <c r="L89" i="4"/>
  <c r="L94" i="4" s="1"/>
  <c r="L79" i="4"/>
  <c r="K79" i="4"/>
  <c r="G79" i="4"/>
  <c r="L56" i="4"/>
  <c r="K56" i="4"/>
  <c r="G51" i="4"/>
  <c r="G56" i="4" s="1"/>
  <c r="L46" i="4"/>
  <c r="K46" i="4"/>
  <c r="G32" i="4"/>
  <c r="G46" i="4" s="1"/>
  <c r="L27" i="4"/>
  <c r="K27" i="4"/>
  <c r="G18" i="4"/>
  <c r="G27" i="4" s="1"/>
  <c r="L13" i="4"/>
  <c r="K13" i="4"/>
  <c r="G13" i="4"/>
  <c r="B163" i="3"/>
  <c r="B161" i="3"/>
  <c r="B159" i="3"/>
  <c r="B158" i="3"/>
  <c r="B160" i="3" s="1"/>
  <c r="B157" i="3"/>
  <c r="B156" i="3"/>
  <c r="L148" i="3"/>
  <c r="K148" i="3"/>
  <c r="G148" i="3"/>
  <c r="L133" i="3"/>
  <c r="K133" i="3"/>
  <c r="G122" i="3"/>
  <c r="G133" i="3" s="1"/>
  <c r="L114" i="3"/>
  <c r="K114" i="3"/>
  <c r="G113" i="3"/>
  <c r="G109" i="3"/>
  <c r="G104" i="3"/>
  <c r="G114" i="3" s="1"/>
  <c r="L97" i="3"/>
  <c r="K97" i="3"/>
  <c r="G97" i="3"/>
  <c r="L75" i="3"/>
  <c r="K75" i="3"/>
  <c r="G59" i="3"/>
  <c r="G75" i="3" s="1"/>
  <c r="L51" i="3"/>
  <c r="K51" i="3"/>
  <c r="G36" i="3"/>
  <c r="G51" i="3" s="1"/>
  <c r="L31" i="3"/>
  <c r="K31" i="3"/>
  <c r="G16" i="3"/>
  <c r="G31" i="3" s="1"/>
  <c r="L11" i="3"/>
  <c r="K11" i="3"/>
  <c r="G11" i="3"/>
  <c r="L71" i="5" l="1"/>
  <c r="B80" i="5" s="1"/>
  <c r="M71" i="5"/>
  <c r="B82" i="5" s="1"/>
  <c r="B83" i="5" s="1"/>
  <c r="B164" i="3"/>
</calcChain>
</file>

<file path=xl/sharedStrings.xml><?xml version="1.0" encoding="utf-8"?>
<sst xmlns="http://schemas.openxmlformats.org/spreadsheetml/2006/main" count="6316" uniqueCount="2013">
  <si>
    <t>I joined Camra in October 1974, prior to that I’d lived as a student in Whitley Bay in the North East for three years, staying at a B&amp;B run by a Scottish &amp; Newcastle area manager and his wife. Having free cans of cold and rather over carbonated beer readily available was initially a dream come true, no having to go out to the nearby pubs on a freezing cold winter's evening. However, it wasn’t long and after a few bad heads the following morning that I was out searching for the local pubs in walking distance for a drink that wasn’t cold and ‘fizzy’, never did find one, though some (non-S&amp;N) pubs were better than others, but they were few and far between. No beer guides in those early 70’s days. Computing was still Cobol and Fortran and on punched cards, even electronic calculators were a new novelty, poor old Frank Castle and his Log Tables were on the way out.</t>
  </si>
  <si>
    <t xml:space="preserve">All Line Rail Rover </t>
  </si>
  <si>
    <t>7 Days</t>
  </si>
  <si>
    <t>July 11th to 18th 1975</t>
  </si>
  <si>
    <t>Station</t>
  </si>
  <si>
    <t>Friday</t>
  </si>
  <si>
    <t>Arrive TT</t>
  </si>
  <si>
    <t>Depart TT</t>
  </si>
  <si>
    <t>Arrive Act</t>
  </si>
  <si>
    <t>Depart Act</t>
  </si>
  <si>
    <t>Mileage</t>
  </si>
  <si>
    <t>Name of Pub</t>
  </si>
  <si>
    <t>Brewery</t>
  </si>
  <si>
    <t>Beer</t>
  </si>
  <si>
    <t>Pints</t>
  </si>
  <si>
    <t>Price £</t>
  </si>
  <si>
    <t>Pub Status Now</t>
  </si>
  <si>
    <t>Open/Closed</t>
  </si>
  <si>
    <t>In 1975 GBG</t>
  </si>
  <si>
    <t>Closed Brewery Link</t>
  </si>
  <si>
    <t>Radcliffe</t>
  </si>
  <si>
    <t>16.44</t>
  </si>
  <si>
    <t>Manchester Victoria</t>
  </si>
  <si>
    <t>17.09</t>
  </si>
  <si>
    <t>Manchester Piccadilly</t>
  </si>
  <si>
    <t>17.41</t>
  </si>
  <si>
    <t>Chester</t>
  </si>
  <si>
    <t>19.12</t>
  </si>
  <si>
    <t>20.17</t>
  </si>
  <si>
    <t>Bull &amp; Stirrup</t>
  </si>
  <si>
    <t>Higsons</t>
  </si>
  <si>
    <t>Bitter</t>
  </si>
  <si>
    <t>Open</t>
  </si>
  <si>
    <t>Yes</t>
  </si>
  <si>
    <t>Higsons Brewery</t>
  </si>
  <si>
    <t>Ye Olde Custom House</t>
  </si>
  <si>
    <t>Border</t>
  </si>
  <si>
    <t>Border Brewery</t>
  </si>
  <si>
    <t>Crewe</t>
  </si>
  <si>
    <t>20.44</t>
  </si>
  <si>
    <t>21.07</t>
  </si>
  <si>
    <t>Birmingham New St</t>
  </si>
  <si>
    <t>22.04</t>
  </si>
  <si>
    <t>22.28</t>
  </si>
  <si>
    <t>22.50</t>
  </si>
  <si>
    <t>Sub Total</t>
  </si>
  <si>
    <t xml:space="preserve">In 1975 I set off on my travels straight from work in Radcliffe into Manchester Victoria and onto Chester, it’s quite a long walk from the station into the distinctive town centre and in those days the Bull and Stirrup was a Higsons pub where I had the Bitter, it’s now a Wetherspoons. Next was Ye Olde Custom House which was a Border Brewery pub where again I had the Bitter, Border lasted until 1984 when they were taken over by Marstons and despite the usual assurances (lies!) the brewery was shut down 6 months later. </t>
  </si>
  <si>
    <t>Saturday</t>
  </si>
  <si>
    <t>Truro</t>
  </si>
  <si>
    <t>05.02</t>
  </si>
  <si>
    <t>06.00</t>
  </si>
  <si>
    <t>05.55</t>
  </si>
  <si>
    <t>Falmouth</t>
  </si>
  <si>
    <t>06.24</t>
  </si>
  <si>
    <t>06.33</t>
  </si>
  <si>
    <t>06.57</t>
  </si>
  <si>
    <t>07.06</t>
  </si>
  <si>
    <t>Liskeard</t>
  </si>
  <si>
    <t>07.58</t>
  </si>
  <si>
    <t>08.05</t>
  </si>
  <si>
    <t>Looe</t>
  </si>
  <si>
    <t>08.35</t>
  </si>
  <si>
    <t>08.38</t>
  </si>
  <si>
    <t>09.07</t>
  </si>
  <si>
    <t>09.12</t>
  </si>
  <si>
    <t>Par</t>
  </si>
  <si>
    <t>09.39</t>
  </si>
  <si>
    <t>Newquay</t>
  </si>
  <si>
    <t>11.12</t>
  </si>
  <si>
    <t>11.20</t>
  </si>
  <si>
    <t>11.40</t>
  </si>
  <si>
    <t>12.16</t>
  </si>
  <si>
    <t>12.19</t>
  </si>
  <si>
    <t>12.30</t>
  </si>
  <si>
    <t>12.35</t>
  </si>
  <si>
    <t>Devonport (not Plymouth)</t>
  </si>
  <si>
    <t>13.15</t>
  </si>
  <si>
    <t>13.155</t>
  </si>
  <si>
    <t>Gunnislake</t>
  </si>
  <si>
    <t>13.59</t>
  </si>
  <si>
    <t>14.10</t>
  </si>
  <si>
    <t>Plymouth</t>
  </si>
  <si>
    <t>15.01</t>
  </si>
  <si>
    <t>15.30</t>
  </si>
  <si>
    <t>15.05</t>
  </si>
  <si>
    <t>Exeter St Davids</t>
  </si>
  <si>
    <t>16.38</t>
  </si>
  <si>
    <t>17.25</t>
  </si>
  <si>
    <t>16.20</t>
  </si>
  <si>
    <t>17.30</t>
  </si>
  <si>
    <t>Bristol Temple Meads</t>
  </si>
  <si>
    <t>19.00</t>
  </si>
  <si>
    <t>21.00</t>
  </si>
  <si>
    <t>Hole in the Wall</t>
  </si>
  <si>
    <t>Bass</t>
  </si>
  <si>
    <t>Draught Bass</t>
  </si>
  <si>
    <t>Wadworth</t>
  </si>
  <si>
    <t>6X</t>
  </si>
  <si>
    <t>14</t>
  </si>
  <si>
    <t>Back to the station, onto Birmingham New St via Crewe. At this time there were a series of long-distance holidaymaker trains, the one I caught was going all the way to Penzance, but I got off at early at Truro for a trip down to Falmouth on the Branch Line, followed by two more branch lines Looe from Liskeard and Newquay from Par. In those days there were several platforms at Newquay for the holidaymaker trains, now all that has gone and we have an Asda store and their car park instead. Much of the China Clay traffic in the area has gone too. The train was late into Newquay and Par on the return, so I missed the planned connection. It wasn’t long before another train arrived but this would not arrive in Plymouth in time to catch the branch line train to Gunnislake that I was planning to catch. At the end of the platform at Devonport the signal only clears to green once a platform is available at Plymouth, my train slowed as it was on red, I decided to seize this opportunity and jump off onto the platform, assuming it would stop and have to wait. As luck would have it the signal cleared to green and the loco roared with a plume of black exhaust and started picking up speed. I found myself running on the platform and shutting the door at the same time, straight over the footbridge and onto the Gunnislake train which had just arrived and stopped. I never did this again and nowadays you can’t open the train doors anyway. The very unsafe things you did when you were young! Back to Plymouth, then Exeter and onto Bristol and the Hole in the Wall for Burton Union Brewed Draught Bass and Wadworth 6X from Devizes.</t>
  </si>
  <si>
    <t>Sunday</t>
  </si>
  <si>
    <t>01.20</t>
  </si>
  <si>
    <t>02.16</t>
  </si>
  <si>
    <t>Euston</t>
  </si>
  <si>
    <t>06.03</t>
  </si>
  <si>
    <t>Waterloo</t>
  </si>
  <si>
    <t>08.20</t>
  </si>
  <si>
    <t>07.50</t>
  </si>
  <si>
    <t>Portsmouth Harbour</t>
  </si>
  <si>
    <t>09.52</t>
  </si>
  <si>
    <t>10.05</t>
  </si>
  <si>
    <t>Ryde Pier Head (arr By Ferry)</t>
  </si>
  <si>
    <t>10.30</t>
  </si>
  <si>
    <t>10.37</t>
  </si>
  <si>
    <t>Shanklin</t>
  </si>
  <si>
    <t>10.58</t>
  </si>
  <si>
    <t>11.02</t>
  </si>
  <si>
    <t>Ryde Pier Head (dep by Ferry)</t>
  </si>
  <si>
    <t>11.26</t>
  </si>
  <si>
    <t>13.10</t>
  </si>
  <si>
    <t>Castle</t>
  </si>
  <si>
    <t>Gale</t>
  </si>
  <si>
    <t>Gale Brewery</t>
  </si>
  <si>
    <t>Yelfs Hotel</t>
  </si>
  <si>
    <t>Whitbread (Portsmouth)</t>
  </si>
  <si>
    <t>Trophy</t>
  </si>
  <si>
    <t>Whitbread (Portsmouth) Brickwoods</t>
  </si>
  <si>
    <t>Burts</t>
  </si>
  <si>
    <t>Burt's Brewery</t>
  </si>
  <si>
    <t>Portsmouth &amp; Southsea</t>
  </si>
  <si>
    <t>13.35</t>
  </si>
  <si>
    <t>14.15</t>
  </si>
  <si>
    <t>Shipwrights</t>
  </si>
  <si>
    <t>https://www.closedpubs.co.uk/hampshire/portsmouth_shipwrightsarms.html</t>
  </si>
  <si>
    <t>Closed</t>
  </si>
  <si>
    <t>No</t>
  </si>
  <si>
    <t>15.47</t>
  </si>
  <si>
    <t>16.39</t>
  </si>
  <si>
    <t>Margate</t>
  </si>
  <si>
    <t>18.43</t>
  </si>
  <si>
    <t>Faversham</t>
  </si>
  <si>
    <t>19.30</t>
  </si>
  <si>
    <t>19.51</t>
  </si>
  <si>
    <t>Railway</t>
  </si>
  <si>
    <t>Shepherd Neame</t>
  </si>
  <si>
    <t>Sittingbourne</t>
  </si>
  <si>
    <t>20.00</t>
  </si>
  <si>
    <t>21.18</t>
  </si>
  <si>
    <t>Globe &amp; Engine</t>
  </si>
  <si>
    <t>Best Bitter</t>
  </si>
  <si>
    <t>Victoria</t>
  </si>
  <si>
    <t>22.37</t>
  </si>
  <si>
    <t>11</t>
  </si>
  <si>
    <t xml:space="preserve">The next train was the Bristol to Glasgow overnight train for which the seated passenger coaches were some from the XP64 train which was a trial of Mk1 coaches with revised features which led to the Mk2 coaches. I recall the toilets were very low down, something that did not make it to the Mk2 stock itself. As I wasn’t going all the way to Glasgow, I alighted in Crewe and headed down to London Euston. </t>
  </si>
  <si>
    <t>On a Sunday morning at 6am there was no Underground to get me over to London Waterloo, you had to wait for the underground to open and get going again. There always seemed to be hanging around a collection of young runaways seeking their fortune in the big city. Various charities were on hand to deal with the issue.  What better to do on a Sunday than a trip down to the coast, in my case Portsmouth Harbour and onto the ferry over to the Isle of Wight, here the ex-London Transport 1938 Underground stock had been running on the Island for less than 10 years, they have only recently stopped being used 45 or so years later. A ride down to Shanklin and back to Ryde and time for a slow walk to the pub along the seafront waiting for opening time at noon.</t>
  </si>
  <si>
    <t>At the Castle it was imported from the mainland Gales Bitter and in Yelfs hotel bar Whitbread Portsmouth Trophy and the Island brewed Burts Bitter. Back to the mainland and a quick pint of the local Portsmouth Trophy at the Shipwrights before catching the train back into London Waterloo. Then a trip out to the Kent Coast at Margate passing time waiting for the pubs to open again before stopping off at both Sittingbourne and Faversham for a quick pint of Shepheard Neame near the stations, before arriving back at Victoria just after closing time.</t>
  </si>
  <si>
    <t>Monday</t>
  </si>
  <si>
    <t>Paddington</t>
  </si>
  <si>
    <t>00.50</t>
  </si>
  <si>
    <t>Johnston (Dyfed)</t>
  </si>
  <si>
    <t>Swansea</t>
  </si>
  <si>
    <t>10.34</t>
  </si>
  <si>
    <t>10.47</t>
  </si>
  <si>
    <t>Cardiff Central</t>
  </si>
  <si>
    <t>11.52</t>
  </si>
  <si>
    <t>12.55</t>
  </si>
  <si>
    <t>Albert</t>
  </si>
  <si>
    <t>Brains</t>
  </si>
  <si>
    <t>https://whatpub.com/pubs/CAR/052/yard-bar-kitchen-cardiff</t>
  </si>
  <si>
    <t>Terminus</t>
  </si>
  <si>
    <t>Worthington</t>
  </si>
  <si>
    <t>Treherbert</t>
  </si>
  <si>
    <t>14.00</t>
  </si>
  <si>
    <t>14.30</t>
  </si>
  <si>
    <t>Radyr</t>
  </si>
  <si>
    <t>15.20</t>
  </si>
  <si>
    <t>15.45</t>
  </si>
  <si>
    <t>Cardiff Queen St</t>
  </si>
  <si>
    <t>15.58</t>
  </si>
  <si>
    <t>16.04</t>
  </si>
  <si>
    <t>Rhymney</t>
  </si>
  <si>
    <t>16.51</t>
  </si>
  <si>
    <t>17.27</t>
  </si>
  <si>
    <t>Farmers Arms</t>
  </si>
  <si>
    <t>Whitbread</t>
  </si>
  <si>
    <t>Trophy (Rhymney)</t>
  </si>
  <si>
    <t>Whitbread (Rhymney)</t>
  </si>
  <si>
    <t>18.24</t>
  </si>
  <si>
    <t>18.30</t>
  </si>
  <si>
    <t>Bristol TM</t>
  </si>
  <si>
    <t>19.18</t>
  </si>
  <si>
    <t>19.40</t>
  </si>
  <si>
    <t>Worcester</t>
  </si>
  <si>
    <t>20.38</t>
  </si>
  <si>
    <t>22.09</t>
  </si>
  <si>
    <t>Imperial</t>
  </si>
  <si>
    <t>Courage (Bristol)</t>
  </si>
  <si>
    <t>Cardinal's Hat</t>
  </si>
  <si>
    <t>Davenport</t>
  </si>
  <si>
    <t>Davenports</t>
  </si>
  <si>
    <t>Eagle Vaults</t>
  </si>
  <si>
    <t>M&amp;B</t>
  </si>
  <si>
    <t>Brew XI</t>
  </si>
  <si>
    <t>Mitchells and Butlers</t>
  </si>
  <si>
    <t>Old Greyhound</t>
  </si>
  <si>
    <t>Marston</t>
  </si>
  <si>
    <t>22.55</t>
  </si>
  <si>
    <t>23.09</t>
  </si>
  <si>
    <t>Derby</t>
  </si>
  <si>
    <t>23.48</t>
  </si>
  <si>
    <t>The planned overnight train was from London Paddington to Milford Haven in West Wales, I recall this train was held between Newport and Cardiff for a long time on the goods lines, so was running late. Instead of Milford Haven I got off at Johnston (Dyfed) to catch the train back to Swansea and then to Cardiff. With an hour or so, it was time to visit the Albert for Brains Bitter and the Terminus for Worthington Bitter, before a trip up the valleys to Treherbert and then Rhymney, where there was just time for a pint of the locally produced Whitbread Trophy, though it was in all probability keg.</t>
  </si>
  <si>
    <t>Back into Cardiff and onto Bristol and then Worcester for visits to four pubs belonging to four different breweries, the Imperial for Courage (Bristol) Bitter, Cardinal’s Hat for Davenports Bitter, Eagle Vaults for M&amp;B Brew XI and the Old Greyhound for Marstons Bitter. Next stop was Birmingham where the original plan was to spend an hour in the doom and gloom of the station before heading for Derby but this time had been well spent in the pubs in Worcester and an arrival in Derby could still be achieved only 10 minutes later than planned, reducing the time in the waiting room for the overnight train to London St Pancras.</t>
  </si>
  <si>
    <t>Tuesday</t>
  </si>
  <si>
    <t>01.14</t>
  </si>
  <si>
    <t>St Pancras</t>
  </si>
  <si>
    <t>05.15</t>
  </si>
  <si>
    <t>Liverpool St</t>
  </si>
  <si>
    <t>06.04</t>
  </si>
  <si>
    <t>Witham</t>
  </si>
  <si>
    <t>07.14</t>
  </si>
  <si>
    <t>07.15</t>
  </si>
  <si>
    <t>Braintree</t>
  </si>
  <si>
    <t>07.29</t>
  </si>
  <si>
    <t>07.34</t>
  </si>
  <si>
    <t>07.48</t>
  </si>
  <si>
    <t>07.54</t>
  </si>
  <si>
    <t>Ipswich</t>
  </si>
  <si>
    <t>08.40</t>
  </si>
  <si>
    <t>09.00</t>
  </si>
  <si>
    <t>Lowestoft</t>
  </si>
  <si>
    <t>10.19</t>
  </si>
  <si>
    <t>11.14</t>
  </si>
  <si>
    <t>Norwich</t>
  </si>
  <si>
    <t>11.57</t>
  </si>
  <si>
    <t>12.52</t>
  </si>
  <si>
    <t>Maids Head</t>
  </si>
  <si>
    <t>Adnams</t>
  </si>
  <si>
    <t>Greene King</t>
  </si>
  <si>
    <t>Abbott</t>
  </si>
  <si>
    <t>March</t>
  </si>
  <si>
    <t>15.39</t>
  </si>
  <si>
    <t>Doncaster</t>
  </si>
  <si>
    <t>18.05</t>
  </si>
  <si>
    <t>Hull</t>
  </si>
  <si>
    <t>19.27</t>
  </si>
  <si>
    <t>19.50</t>
  </si>
  <si>
    <t>Zoological</t>
  </si>
  <si>
    <t>Hull Brewery</t>
  </si>
  <si>
    <t>Selby</t>
  </si>
  <si>
    <t>20.22</t>
  </si>
  <si>
    <t>20.48</t>
  </si>
  <si>
    <t>New Inn</t>
  </si>
  <si>
    <t>Tetley (Leeds)</t>
  </si>
  <si>
    <t>York</t>
  </si>
  <si>
    <t>21.05</t>
  </si>
  <si>
    <t>21.50</t>
  </si>
  <si>
    <t>De Grey Rooms</t>
  </si>
  <si>
    <t>Theakston</t>
  </si>
  <si>
    <t>http://www.historyofyork.org.uk/themes/a-blossoming-cultural-scene/de-grey-rooms</t>
  </si>
  <si>
    <t>Old Peculiar</t>
  </si>
  <si>
    <t>12</t>
  </si>
  <si>
    <t>It was East Anglia next, departing from London Liverpool St to Witham for a visit up the branch line to Braintree and back. Very few people were on the train going to Braintree, but coming back it was full of less than quiet school kids, no chance of a ten-minute snooze. Next stop was Ipswich for a trip out to Lowestoft and from there to Norwich and a couple of quite expensive for the time pints of Greene King Abbot and Adnams Bitter at the Maids Head.</t>
  </si>
  <si>
    <t>Leaving Norwich for March, it’s a town as well as a month, whilst spending an hour here waiting to change trains, I would have visited a pub or two but they weren’t open, next stop was a long trip across to Doncaster via Spalding. It was a hot day and the windows were all open, but not for long as the train was invaded and covered with millions of small black flies, so there was no alternative but to shut the windows and slowly cook.</t>
  </si>
  <si>
    <t>It seemed like it took forever to reach Doncaster but with less than 20 minutes, there was no time for a quick dash to one of the pubs I knew were near the station, however with just over 20 minutes in Hull a quick pint of Hull Brewery bitter in the Zoological was possible. Next stop was Selby with a quick pint of Tetley (Leeds) Bitter at the New Inn between trains. Once in York the De Grey Rooms were only a short distance from the station and a couple of pints of Theakstons Bitter and Old Peculiar could be had before catching the overnight train to Aberystwyth, yes Aberystwyth. As with many other overnight trains this was primarily a parcels and newspaper train but had a couple of passenger coaches included as well.</t>
  </si>
  <si>
    <t>Wednesday</t>
  </si>
  <si>
    <t>Machynlleth</t>
  </si>
  <si>
    <t>06.07</t>
  </si>
  <si>
    <t>06.53</t>
  </si>
  <si>
    <t>Pwllheli</t>
  </si>
  <si>
    <t>09.36</t>
  </si>
  <si>
    <t>10.25</t>
  </si>
  <si>
    <t>12.47</t>
  </si>
  <si>
    <t>13.33</t>
  </si>
  <si>
    <t>Skinners Arms</t>
  </si>
  <si>
    <t>Burtonwood</t>
  </si>
  <si>
    <t>White Lion</t>
  </si>
  <si>
    <t>Banks</t>
  </si>
  <si>
    <t>Red Lion</t>
  </si>
  <si>
    <t>Shrewsbury</t>
  </si>
  <si>
    <t>15.14</t>
  </si>
  <si>
    <t>15.38</t>
  </si>
  <si>
    <t>Penybont</t>
  </si>
  <si>
    <t>16.54</t>
  </si>
  <si>
    <t>17.08</t>
  </si>
  <si>
    <t>18.32</t>
  </si>
  <si>
    <t>18.45</t>
  </si>
  <si>
    <t>Wolverhampton</t>
  </si>
  <si>
    <t>19.32</t>
  </si>
  <si>
    <t>20.12</t>
  </si>
  <si>
    <t>George</t>
  </si>
  <si>
    <t>21.35</t>
  </si>
  <si>
    <t>Coach &amp; Horses</t>
  </si>
  <si>
    <t>Tetley (Warrington)</t>
  </si>
  <si>
    <t>8</t>
  </si>
  <si>
    <t>I didn’t go the full distance but got off at Machynlleth and up the coast to Pwllheli and back, this took all morning so once back in Machynlleth I managed three pubs in the 40 odd minutes between trains, the Skinners Arms for Burtonwood Bitter, and Banks Bitter in both the Red and White Lions. From Shrewsbury I made a part trip down the Central Wales line as far as Pen y Bont which was only as far as you could go according to the timetable in order to catch the train back, this was not so in reality as I could have gone to the passing point at Llandrindod Wells just as the driver and guard did. The guard was also a great help at correcting my English pronunciation of Welsh place names!</t>
  </si>
  <si>
    <t>I was now on the home stretch going from Shrewsbury to Wolverhampton for more Banks Bitter at the George followed by Tetley (Warrington) Bitter in the now long-gone Coach &amp; Horses at the bottom of Manchester Piccadilly approach. Back home on the bus for food, bath and bed.</t>
  </si>
  <si>
    <t>Thursday</t>
  </si>
  <si>
    <t>08.30</t>
  </si>
  <si>
    <t>10.07</t>
  </si>
  <si>
    <t>10.15</t>
  </si>
  <si>
    <t>13.00</t>
  </si>
  <si>
    <t>Ship Inn</t>
  </si>
  <si>
    <t>Whitbread (Tiverton)</t>
  </si>
  <si>
    <t>Exeter Central</t>
  </si>
  <si>
    <t>14.06</t>
  </si>
  <si>
    <t>Barnstaple</t>
  </si>
  <si>
    <t>15.03</t>
  </si>
  <si>
    <t>16.05</t>
  </si>
  <si>
    <t>17.11</t>
  </si>
  <si>
    <t>17.28</t>
  </si>
  <si>
    <t>17.45</t>
  </si>
  <si>
    <t>Exmouth</t>
  </si>
  <si>
    <t>18.09</t>
  </si>
  <si>
    <t>18.15</t>
  </si>
  <si>
    <t>Topsham</t>
  </si>
  <si>
    <t>18.27</t>
  </si>
  <si>
    <t>19.42</t>
  </si>
  <si>
    <t>Bridge</t>
  </si>
  <si>
    <t>Devenish (Weymouth)</t>
  </si>
  <si>
    <t>19.58</t>
  </si>
  <si>
    <t>20.05</t>
  </si>
  <si>
    <t>21.48</t>
  </si>
  <si>
    <t>Barley Sheaf</t>
  </si>
  <si>
    <t>St Austell</t>
  </si>
  <si>
    <t>9</t>
  </si>
  <si>
    <t>On this occasion I was late getting up and had to drive, as luck would have it the bus was running late and I passed it, parked the car at the then open Bury General Hospital Car park. I also used my off-peak Saver Seven bus card even though it was now peak time on the grounds that it was not my fault the bus was running late and I had been waiting for it at the timetabled off-peak time. Once into Piccadilly it was off to Birmingham and then Exeter St Davids, here I learnt that walking up the steep hill to the town centre was not that good an idea and took up valuable drinking time apart from being a hard slog, however a couple of pints including another Whitbread Trophy this time from Tiverton and a pint of Draught Bass at the Ship Inn aided recovery before catching the Barnstaple train from Exeter Central. This passed a couple of hours and next down the branch line to the opposite Devon Coast at Exmouth. On the way back I alighted at Topsham and began the hunt for the Bridge Inn, I recall having to call in another (keg) pub to ask the way, but it was well worth the effort. Three pints later of Devenish Weymouth Bitter, Wadworth 6X and another Draught Bass and back on the train again into Exeter St Davids and down to Liskeard for a pint of St Austell Bitter in the Barley Sheaf before catching the overnight train back into Paddington, this is now only one of three remaining Sleeper Services.</t>
  </si>
  <si>
    <t>06.50</t>
  </si>
  <si>
    <t>08.00</t>
  </si>
  <si>
    <t>Carlisle</t>
  </si>
  <si>
    <t>15.52</t>
  </si>
  <si>
    <t>Lancaster</t>
  </si>
  <si>
    <t>16.53</t>
  </si>
  <si>
    <t>17.15</t>
  </si>
  <si>
    <t>Windermere</t>
  </si>
  <si>
    <t>18.59</t>
  </si>
  <si>
    <t>Waggon &amp; Horses</t>
  </si>
  <si>
    <t>Hartleys</t>
  </si>
  <si>
    <t>Carpenters</t>
  </si>
  <si>
    <t>Mitchells</t>
  </si>
  <si>
    <t>Special Bitter</t>
  </si>
  <si>
    <t>2023</t>
  </si>
  <si>
    <t>Sun Inn</t>
  </si>
  <si>
    <t>Yates &amp; Jackson</t>
  </si>
  <si>
    <t>Bolton</t>
  </si>
  <si>
    <t>21.19</t>
  </si>
  <si>
    <t>Alma</t>
  </si>
  <si>
    <t>Greenall Whitley</t>
  </si>
  <si>
    <t>6</t>
  </si>
  <si>
    <t>Total</t>
  </si>
  <si>
    <t>The final day started at London St Pancras and 7 hours later having travelled over the Settle and Carlisle line, my arrival in Carlisle was three minutes after the pubs closed. From Leeds at my table, I had been joined by a lady and her 2–3-year-old little boy. In many cases this age and younger are children to avoid as they spend their whole journey wailing, not in this case. He was very good, spent time observing things through the window and then when he got a bit bored with that as seeing sheep and cows in fields do, the coloured pens and paper came out. Much to his mum’s embarrassment he only drew various sizes of multi coloured phallic symbols, despite her repeated requests for him to draw something else, anything!</t>
  </si>
  <si>
    <t>No such entertainment on the way back south to Lancaster, a quick trip up the Windermere branch and back into Lancaster. At the time an evening out in Lancaster was easily achievable after work, so I was visiting familiar pubs for once, a brisk walk up the quayside to the Waggon and Horses for Hartleys Bitter, followed by Mitchells Bitter and Special Bitter at the Carpenters. Yes, their cellar was on the first floor and was accessed from the passageway going down to the Gents toilets. The nearest pub to the station was the Sun Inn for Yates and Jacksons and back into Preston on the Barrow to Euston overnight train. From Preston it was onwards on my final train to Bolton and a call into the Alma for a pint of Greenall Whitley Bitter before running the gauntlet of the town centre on a Friday night to catch the bus home. In those days it was an hourly service, now the ‘service’ doesn’t even exist at all, this was after several years of a pathetic service of one bus into Bolton in a morning and two buses out in the early evening, so pretty useless really.</t>
  </si>
  <si>
    <t>There is a statistical summary below, all probably still achievable today or even bettered with the longer opening hours, though it might be a struggle on Mondays and Tuesdays and at lunchtimes now. The one thing not possible by a long way is the average cost of the beer at £0.214, these days that would be the cost of a slight spillage made when putting your beer on the table.  The cost of the ticket was £31 so that works out at £0.0074 per mile. Bargain or what?</t>
  </si>
  <si>
    <t>Number of Different Stations</t>
  </si>
  <si>
    <t>Number of Trains</t>
  </si>
  <si>
    <t>Total Mileage</t>
  </si>
  <si>
    <t>Start to Finish (Hrs)</t>
  </si>
  <si>
    <t>Average Speed (mph)</t>
  </si>
  <si>
    <t>Number of Pints</t>
  </si>
  <si>
    <t>Number of Different Beers</t>
  </si>
  <si>
    <t>Cost of Beer</t>
  </si>
  <si>
    <t>Average Price per Pint</t>
  </si>
  <si>
    <t>Number Of Different Pubs</t>
  </si>
  <si>
    <t>Number of Different Locations</t>
  </si>
  <si>
    <t>Number of Pubs Still Open</t>
  </si>
  <si>
    <t>Number of Pubs now closed</t>
  </si>
  <si>
    <t>July 9th to 16th 1976</t>
  </si>
  <si>
    <t>In 1976 GBG</t>
  </si>
  <si>
    <t>17.03</t>
  </si>
  <si>
    <t>Sheffield</t>
  </si>
  <si>
    <t>Chesterfield</t>
  </si>
  <si>
    <t>Welbeck Inn</t>
  </si>
  <si>
    <t>Hardy &amp; Hansons</t>
  </si>
  <si>
    <t>Try Also</t>
  </si>
  <si>
    <t>Ye Royal Oake</t>
  </si>
  <si>
    <t>Stones Bitter</t>
  </si>
  <si>
    <t>Stones</t>
  </si>
  <si>
    <t>Junction</t>
  </si>
  <si>
    <t>Home</t>
  </si>
  <si>
    <t>?</t>
  </si>
  <si>
    <t>Barley Mow</t>
  </si>
  <si>
    <t>Wards</t>
  </si>
  <si>
    <t>5</t>
  </si>
  <si>
    <t>For 1976 I have no information on what I planned only details of what happened. Again, I started from work, going into Manchester Victoria and walking across to Piccadilly to catch the Sheffield train via the Hope Valley. A quick change of platforms and I’m on the way to Chesterfield, I’d been here a couple of times before, so I knew the pubs so Hardy &amp; Hansons Bitter at the Welbeck Inn, Stones Bitter at Ye Royal Oake, Home Bitter at the Junction and Wards Bitter at the Barley Mow. The Junction is the only pub that I have not managed to find any trace of today.</t>
  </si>
  <si>
    <t>Penzance</t>
  </si>
  <si>
    <t>06.25</t>
  </si>
  <si>
    <t>09.38</t>
  </si>
  <si>
    <t>10.10</t>
  </si>
  <si>
    <t>Axminster</t>
  </si>
  <si>
    <t>10.53</t>
  </si>
  <si>
    <t>Axminster Inn</t>
  </si>
  <si>
    <t>Palmers</t>
  </si>
  <si>
    <t>BB</t>
  </si>
  <si>
    <t>Salisbury</t>
  </si>
  <si>
    <t>12.49</t>
  </si>
  <si>
    <t>15.04</t>
  </si>
  <si>
    <t>Kings Arms</t>
  </si>
  <si>
    <t>Ushers</t>
  </si>
  <si>
    <t>Bull</t>
  </si>
  <si>
    <t>Hall &amp; Woodhouse</t>
  </si>
  <si>
    <t>16.21</t>
  </si>
  <si>
    <t>17.07</t>
  </si>
  <si>
    <t>Stapleton Road</t>
  </si>
  <si>
    <t>19.26</t>
  </si>
  <si>
    <t>Old Fox</t>
  </si>
  <si>
    <t>South Wales Clubs</t>
  </si>
  <si>
    <t>Crown</t>
  </si>
  <si>
    <t>Eldridge Pope</t>
  </si>
  <si>
    <t>Royal Oak</t>
  </si>
  <si>
    <t>20.58</t>
  </si>
  <si>
    <t>Llandoger Trow</t>
  </si>
  <si>
    <t>7</t>
  </si>
  <si>
    <t>Back to the station for the Friday night train to Penzance, this time going all the way and then back again to Exeter St Davids for the London Waterloo train. I got off in Axminster, not because I wanted to buy a carpet, but for the Palmers BB in the Axminster Inn. Next stop Salisbury for a pint of Novichok Brewery Poo-tins Denial, no it was Ushers Bitter at the Kings Arms and Hall &amp; Woodhouse Best Bitter at the Bull. Admire the cathedral and catch the train making sure somebody else opens the door and onto Bristol and out to Stapleton Road. This was the time that Camra Investments owned Free Houses in a few places around the country, one of these was the Old Fox which was just off Stapleton Road, what they didn’t tell you was that it was in a double ended Cul De Sac off another street off Stapleton Road. Too much drinking time was lost simply trying to find the pub, once you know where it is, it is easy to find. This knowledge did come in useful several years later when collecting beer there for a Bolton Beer Festival. Back into Bristol and a visit to the renowned Llandoger Trow for Draught Bass.</t>
  </si>
  <si>
    <t>02.17</t>
  </si>
  <si>
    <t>08.15</t>
  </si>
  <si>
    <t>10.42</t>
  </si>
  <si>
    <t>11.30</t>
  </si>
  <si>
    <t>Swindon</t>
  </si>
  <si>
    <t>12.22</t>
  </si>
  <si>
    <t>14.38</t>
  </si>
  <si>
    <t>Duke of Wellington</t>
  </si>
  <si>
    <t>Arkell</t>
  </si>
  <si>
    <t>Prince of Wales</t>
  </si>
  <si>
    <t>Morrell</t>
  </si>
  <si>
    <t>Morrells</t>
  </si>
  <si>
    <t>Guinness</t>
  </si>
  <si>
    <t>Bottle</t>
  </si>
  <si>
    <t>Reading</t>
  </si>
  <si>
    <t>15.26</t>
  </si>
  <si>
    <t>16.02</t>
  </si>
  <si>
    <t>17.17</t>
  </si>
  <si>
    <t>18.00</t>
  </si>
  <si>
    <t>Oxford</t>
  </si>
  <si>
    <t>19.06</t>
  </si>
  <si>
    <t>Welsh Pony</t>
  </si>
  <si>
    <t>21.11</t>
  </si>
  <si>
    <t>Mallaig</t>
  </si>
  <si>
    <t>12.02</t>
  </si>
  <si>
    <t>14.05</t>
  </si>
  <si>
    <t>Glasgow Queen St</t>
  </si>
  <si>
    <t>20.29</t>
  </si>
  <si>
    <t>20.39</t>
  </si>
  <si>
    <t>Charing Cross</t>
  </si>
  <si>
    <t>20.41</t>
  </si>
  <si>
    <t>Bon Accord</t>
  </si>
  <si>
    <t>Maclay</t>
  </si>
  <si>
    <t>80/-</t>
  </si>
  <si>
    <t>https://whatpub.com/pubs/GLA/0114/bon-accord-glasgow</t>
  </si>
  <si>
    <t>Maclays</t>
  </si>
  <si>
    <t>Belhaven</t>
  </si>
  <si>
    <t>Glasgow Central</t>
  </si>
  <si>
    <t>22.10</t>
  </si>
  <si>
    <t>3</t>
  </si>
  <si>
    <t>Back into London Paddington, still no sign of the bear, and on the overnight train from Euston to Mallaig, these days the sleeper only goes to Fort William, but no change of trains is shown. In Fort William it would have been the old Lochside station that made way for a town centre avoiding dual carriageway that occupies the site today. Mallaig is a very nice place to visit, but finding something to do for two hours when none of the pubs sold anything decent is a little too long, Fish &amp; Chips with a side order of a deep fried and battered Mars Bar does pass the time somewhat though, but not in a healthy way. Back into Glasgow Queen St six hours later and a two-minute trip to Charing Cross (the Glasgow one!) for the Bon Accord and couple of pints of both Belhaven and Maclays 80/-, it was time to walk back to Glasgow Central for the overnight train to London Euston.</t>
  </si>
  <si>
    <t>Euston (via Dumfries)</t>
  </si>
  <si>
    <t>Baker St</t>
  </si>
  <si>
    <t>06.31</t>
  </si>
  <si>
    <t>Aylesbury</t>
  </si>
  <si>
    <t>07.10</t>
  </si>
  <si>
    <t>07.19</t>
  </si>
  <si>
    <t>Marylebone</t>
  </si>
  <si>
    <t>08.42</t>
  </si>
  <si>
    <t>Cambridge</t>
  </si>
  <si>
    <t>10.44</t>
  </si>
  <si>
    <t>Dew Drop</t>
  </si>
  <si>
    <t>Tolly Cobbold</t>
  </si>
  <si>
    <t>Salisbury Arms</t>
  </si>
  <si>
    <t>Bateman</t>
  </si>
  <si>
    <t>Wells</t>
  </si>
  <si>
    <t>IPA</t>
  </si>
  <si>
    <t>Stanstead</t>
  </si>
  <si>
    <t>12.44</t>
  </si>
  <si>
    <t>14.44</t>
  </si>
  <si>
    <t>Dog &amp; Duck</t>
  </si>
  <si>
    <t>Rayment</t>
  </si>
  <si>
    <t>Rayments</t>
  </si>
  <si>
    <t>Queens Head</t>
  </si>
  <si>
    <t>Charrington</t>
  </si>
  <si>
    <t>Bishops Stortford</t>
  </si>
  <si>
    <t>14.50</t>
  </si>
  <si>
    <t>14.56</t>
  </si>
  <si>
    <t>15.36</t>
  </si>
  <si>
    <t>Leicester</t>
  </si>
  <si>
    <t>17.29</t>
  </si>
  <si>
    <t>18.46</t>
  </si>
  <si>
    <t>19.52</t>
  </si>
  <si>
    <t>20.15</t>
  </si>
  <si>
    <t>21.16</t>
  </si>
  <si>
    <t>21.30</t>
  </si>
  <si>
    <t>Bury</t>
  </si>
  <si>
    <t>21.54</t>
  </si>
  <si>
    <t>Two Tubs</t>
  </si>
  <si>
    <t>Thwaites</t>
  </si>
  <si>
    <t>https://whatpub.com/pubs/ROB/290/two-tubs-bury</t>
  </si>
  <si>
    <t>10</t>
  </si>
  <si>
    <t>The All Line Rail Rover covered the Tube as well, though it did not operate any of the automatic gates, so using the tube out to Aylesbury and back on the BR train into London Marylebone was next followed by the Circle line to London Liverpool St. A long lunchtime was to follow, first going to Cambridge and pints of Tolly Cobbold Bitter at the Dew Drop, Batemans Bitter and Wells at the Salisbury Arms IPA all before noon, followed by a couple of hours in Stanstead Mountfichet. The Dog and Duck was not the sort of place for rucksack carrying youths in need of a shower or bath. OK, Yah. It did sell Rayments Bitter which I enjoyed sitting as far away from the trendies of the day as I could get. I left so that I could call in the Queens Head for a pint of Charrington IPA, though no listed Brewery in the 1976 GBG appeared or was ready to admit that they brewed it. Back into London Liverpool St and no not London Euston and back to Manchester, but why not London St Pancras to Leicester. I did spend over an hour in Leicester but not in the pub, perhaps 5 pints at lunchtime was taking its toll! Onwards to home via Sheffield, Manchester Piccadilly across Manchester and on the ‘Leccy’ back to Bury. I must have been feeling better as I had time (12 minutes) for a pint of Thwaites Bitter in the Two Tubs which is between Bolton St Station and the then location of my bus stop. Though not now or since the interchange opened and Bolton St Station is run by the East Lancs Preservation Society and the Leccy's have long since made a final trip to the scrapyard.</t>
  </si>
  <si>
    <t>08.34</t>
  </si>
  <si>
    <t>Preston</t>
  </si>
  <si>
    <t>09.04</t>
  </si>
  <si>
    <t>09.51</t>
  </si>
  <si>
    <t>11.58</t>
  </si>
  <si>
    <t>Woolpack</t>
  </si>
  <si>
    <t>Jennings</t>
  </si>
  <si>
    <t>14.02</t>
  </si>
  <si>
    <t>14.20</t>
  </si>
  <si>
    <t>15.41</t>
  </si>
  <si>
    <t>Pontardulais</t>
  </si>
  <si>
    <t>21.51</t>
  </si>
  <si>
    <t>King Hotel</t>
  </si>
  <si>
    <t>Buckleys</t>
  </si>
  <si>
    <t>Mild</t>
  </si>
  <si>
    <t>Wheatsheaf</t>
  </si>
  <si>
    <t>Felinfoel</t>
  </si>
  <si>
    <t>22.32</t>
  </si>
  <si>
    <t xml:space="preserve">Next morning it’s the bus into Bolton and on the train into Preston change for Carlisle, just in time for opening time at the Woolpack and Jennings Bitter. Where to next, I wonder, I was feeling a little Felinfoel and in need of a little Buckleys. So, its Pontardulais or Pont arrgh dull ass for the ignorant Englishman amongst us. It’s not far from Abertawe or Swansea and on the Central Wales Line. So, its back south to Crewe and then Shrewsbury, then winding my way on the single track up hill and down the valleys for 3 hours to Pontardulais. With three hours to pass before the next train, plenty of time to try both Mild and Bitter in the now closed Buckleys Kings Arms and in Felinfoel’s Wheatsheaf. In fact, so much time I called back in the Kings Arms for a second Buckleys Bitter. </t>
  </si>
  <si>
    <t>00.20</t>
  </si>
  <si>
    <t>04.55</t>
  </si>
  <si>
    <t>06.12</t>
  </si>
  <si>
    <t>Portsmouth</t>
  </si>
  <si>
    <t>08.14</t>
  </si>
  <si>
    <t>08.54</t>
  </si>
  <si>
    <t>Brighton</t>
  </si>
  <si>
    <t>Nobles Bar</t>
  </si>
  <si>
    <t>Harvey</t>
  </si>
  <si>
    <t>Chelmsford</t>
  </si>
  <si>
    <t>14.17</t>
  </si>
  <si>
    <t>The Ship</t>
  </si>
  <si>
    <t>Ridleys</t>
  </si>
  <si>
    <t>14.52</t>
  </si>
  <si>
    <t>17.24</t>
  </si>
  <si>
    <t>Crows Nest</t>
  </si>
  <si>
    <t>Everards</t>
  </si>
  <si>
    <t>Old Original</t>
  </si>
  <si>
    <t>20.08</t>
  </si>
  <si>
    <t>20.36</t>
  </si>
  <si>
    <t>Ifield</t>
  </si>
  <si>
    <t>21.28</t>
  </si>
  <si>
    <t>22.18</t>
  </si>
  <si>
    <t>The Plough</t>
  </si>
  <si>
    <t>King &amp; Barnes</t>
  </si>
  <si>
    <t>23.12</t>
  </si>
  <si>
    <t>The pubs were already shut when I arrived in Swansea, which was probably just as well, arrival in London Paddington was just before 5am.Another day, so off to the coast from London Waterloo, firstly to Portsmouth. On this train I recall going in the toilet for a wash and refresh. The hot water was working and there were new blocks of BR Green soap, not every train had such luxuries for the traveller, unfortunately I overfilled the sink and as we went over a set of points, the train lurched and the sink overflowed and most of the soapy water went under the door and down the middle of the carriage. Cue a move to the next carriage! On arrival in Portsmouth, it’s still only 8am so no pubs open yet, but plenty of time to grab some food for breakfast and later in the day. Next along the Coast to Brighton for an early pint of Harvey’s BB at Nobles Bar and fast into London Victoria then over to London Liverpool St on the Tube and out to Chelmsford just in time before closing for a pint of Ridleys Bitter at The Ship.  Back into London Liverpool St, over to London St Pancras and out to Leicester for a pint of Everards Old Original at the Crow’s Nest which was only sold in a handful of outlets the GBG advised. The more readily available Everard’s Tiger had yet to arrive. I fancy King &amp; Barnes next so back into London St Pancras and across to London Victoria with a feeling of Déjà vu and out to Ifield where at the Plough both the Mild and Bitter were drunk, before heading back to London Victoria and over to London Kings Cross.</t>
  </si>
  <si>
    <t>Kings Cross</t>
  </si>
  <si>
    <t>01.15</t>
  </si>
  <si>
    <t>Leeds</t>
  </si>
  <si>
    <t>05.11</t>
  </si>
  <si>
    <t>05.45</t>
  </si>
  <si>
    <t>09.06</t>
  </si>
  <si>
    <t>09.30</t>
  </si>
  <si>
    <t>Hitchin</t>
  </si>
  <si>
    <t>10.12</t>
  </si>
  <si>
    <t>10.16</t>
  </si>
  <si>
    <t>St Neots</t>
  </si>
  <si>
    <t>Kings Head</t>
  </si>
  <si>
    <t>Paine</t>
  </si>
  <si>
    <t>XXX Bitter</t>
  </si>
  <si>
    <t>Paines</t>
  </si>
  <si>
    <t>Cross Keys</t>
  </si>
  <si>
    <t>Cannon</t>
  </si>
  <si>
    <t>Huntingdon</t>
  </si>
  <si>
    <t>13.06</t>
  </si>
  <si>
    <t>Peterborough</t>
  </si>
  <si>
    <t>13.24</t>
  </si>
  <si>
    <t>15.29</t>
  </si>
  <si>
    <t>Blue Bell</t>
  </si>
  <si>
    <t>Elgood</t>
  </si>
  <si>
    <t>16.58</t>
  </si>
  <si>
    <t>17.19</t>
  </si>
  <si>
    <t>Thorne North</t>
  </si>
  <si>
    <t>17.37</t>
  </si>
  <si>
    <t>North Eastern</t>
  </si>
  <si>
    <t>Darleys</t>
  </si>
  <si>
    <t>Goole</t>
  </si>
  <si>
    <t>22.15</t>
  </si>
  <si>
    <t>Grey Horse</t>
  </si>
  <si>
    <t>Hydes</t>
  </si>
  <si>
    <t>Where next, overnight to Newcastle or Edinburgh perhaps, no Leeds, why because you can get back into London Kings Cross again by 9am and with Deltic haulage. My next target was Paines in St Neots, but this involved a change at Hitchin to arrive in time for opening time. I managed a pint in all three GBG pubs, including Wells IPA at the Cannon as well as Paines XXX Bitter at the Kings Head and Cross Keys. A good start to the day, next stop was Peterborough to try the Elgoods Mild which according to the GBG was a New Brew – Gravity undecided. The pub listed as selling the Mild was the Plough with an address of Dogsthorpe, so you might expect this to be a quaint perhaps medieval name in the town centre, so in easy reach of the station. Well, no it’s on the outskirts in a place called er, Dogsthorpe, and is reached by walking up Dogsthorpe Road, so not difficult but the Plough is right at the far end of the road. It was a boiling hot day at the weary end of a week’s travelling, nearly 2 miles later I reached the pub as closing time approached. There was a mild pumpclip on the handpump, great, I asked for the mild, was served and went to sit down rather knackered. Unfortunately, it turned out to be the worst pint I have ever been served with before or since, absolute vinegar, Sarson’s would have been proud of it. I dash back to the bar for a pint of Bitter, I just about manage to drink this before being turfed out before the 10 minutes allowed for drinking up time. I was more than happy not to drink the new brew, I think I must have been the only one who had ever tried it.  Now I have to get back to the station, I check the bus times, nothing doing, not feeling too well and very hot I have to stop at a shop for a bottle of water, now that wasn’t on the agenda for today! I do make the next train and get off in Doncaster, next its out to Thorne North for a pint of Darleys Bitter at the North Eastern, this is followed by another pint of Darleys Bitter at the North Eastern but this is the one in Goole. It’s not that far between the two but there is no indication how I got there, bus, train even a taxi, but it certainly wasn’t walking. I arrive back in Manchester Piccadilly and just make it to the Grey Horse in time for a last pint of Hydes Bitter before catching the bus home. Perhaps surprisingly Elgoods was still listed as having a mild in the 1977 GBG and the gravity was a rock bottom 1030. I never made any attempt to drink it again!</t>
  </si>
  <si>
    <t xml:space="preserve">I catch the overnight train to Glasgow but changing at Crewe for an early Sunday morning arrival at London Euston. Back to Bristol from London Paddington and then back to Swindon passing time until the pubs open, Swindon was Arkells territory, for their Bitter drunk at the now closed Duke of Wellington, next stop was Morrells at the Prince of Wales, but the Bitter wasn’t on and a bottle of then bottle conditioned Guinness was the alternative. Onwards to Reading, but changing to go on the Southern Region Route to London Waterloo and then to London Paddington next stop Oxford’s Welsh Pony for the Morrells that I had missed out on at lunchtime and a pint of Draught Bass. </t>
  </si>
  <si>
    <t>July 8th to 15th 1977</t>
  </si>
  <si>
    <t>No other Details available!</t>
  </si>
  <si>
    <t>July 1st to 8th 1977</t>
  </si>
  <si>
    <t>Location</t>
  </si>
  <si>
    <t>Quantity</t>
  </si>
  <si>
    <t>WhatPub Link</t>
  </si>
  <si>
    <t>Open /Closed</t>
  </si>
  <si>
    <t>Pub in 1977 GBG</t>
  </si>
  <si>
    <t>Chard Rd Station (Closed)</t>
  </si>
  <si>
    <t>Chard Rd Tavern, Renamed Three Counties Hotel?</t>
  </si>
  <si>
    <t>White Shield</t>
  </si>
  <si>
    <t>https://en.wikipedia.org/wiki/Chard_Junction_railway_station</t>
  </si>
  <si>
    <t>Salisbury (Harnham Bridge)</t>
  </si>
  <si>
    <t>Swan Inn</t>
  </si>
  <si>
    <t>Gibbs Mew</t>
  </si>
  <si>
    <t>Bishop's Tipple</t>
  </si>
  <si>
    <t>https://www.closedpubs.co.uk/wiltshire/salisbury_swan.html</t>
  </si>
  <si>
    <t>Holyhead</t>
  </si>
  <si>
    <t>Dark Mild</t>
  </si>
  <si>
    <t>Rose &amp; Crown</t>
  </si>
  <si>
    <t>Ind Coope (Burton)</t>
  </si>
  <si>
    <t>Caernarfon Castle</t>
  </si>
  <si>
    <t>Weymouth</t>
  </si>
  <si>
    <t>Portland Railway</t>
  </si>
  <si>
    <t>Pale Ale</t>
  </si>
  <si>
    <t>http://www.closedpubs.co.uk/dorset/weymouth_portlandrailway.html</t>
  </si>
  <si>
    <t>Golden Lion</t>
  </si>
  <si>
    <t>Wessex Best Bitter</t>
  </si>
  <si>
    <t>Duke of Cornwall</t>
  </si>
  <si>
    <t>Varsity</t>
  </si>
  <si>
    <t>Roebuck</t>
  </si>
  <si>
    <t>Courage (Reading)</t>
  </si>
  <si>
    <t>https://www.closedpubs.co.uk/oxfordshire/oxford_roebuck2.html</t>
  </si>
  <si>
    <t>London</t>
  </si>
  <si>
    <t>Euston Buffer Stop Bar</t>
  </si>
  <si>
    <t>Ruddles</t>
  </si>
  <si>
    <t xml:space="preserve">By Sunday lunchtime I was in Weymouth, via London Euston and London Waterloo. Almost opposite the station was the Portland Railway a Hall &amp; Woodhouse pub so that was always a good pub to start or finish at when visiting Weymouth but not anymore as its closed, I had the Pale Ale. Also visited were two Devenish pubs, for the Wessex Best Bitter in the Golden Lion and Bitter in the Duke of Cornwall. I also sat on the beach eating some of the best non coal fired Fish &amp; Chips I have ever had! By the evening session I had reached Oxford for a pint of Morrells Varsity at the Wheatsheaf and Courage (Reading) Best Bitter at the Roebuck, followed by a Ruddles Bitter at the Travellers Fare Buffer Stop Bar at Euston, which along with others had recently started selling Real Ale. </t>
  </si>
  <si>
    <t>Paisley</t>
  </si>
  <si>
    <t>Wee Barrel</t>
  </si>
  <si>
    <t>Tennent</t>
  </si>
  <si>
    <t>60/-</t>
  </si>
  <si>
    <t>https://www.dailyrecord.co.uk/news/local-news/rod-stewarts-favourite-paisley-pub-7060883</t>
  </si>
  <si>
    <t>Overnight I would have travelled at least as far as Glasgow, if not Inverness as my next pint was in the spartan not tartan Wee Barrel in Paisley. Probably generally unknown at the time but Rod Stewart’s father used to drink here, and Rod himself used to call in apparently on his way to/from the airport. On my visit I had Tennants 60/- which was only available in a handful of pubs hence my visit. Here I witnessed the how to get out of the ‘Hey u Jimmy situation’ demonstrated by two not very sober guys at the bar, both threw punches at each other, missed and fell over on to the floor, much to the amusement of their mates. I knew it had been a good idea to sit at the table next to the door. Irony moment, the bar was on Love St!</t>
  </si>
  <si>
    <t>Ryde (IOW)</t>
  </si>
  <si>
    <t>Solent Inn</t>
  </si>
  <si>
    <t>Brickwood's Best</t>
  </si>
  <si>
    <t>Esplanade Bars</t>
  </si>
  <si>
    <t>VPA</t>
  </si>
  <si>
    <t>Yelf's</t>
  </si>
  <si>
    <t>Manchester</t>
  </si>
  <si>
    <t>Victoria Station Bar</t>
  </si>
  <si>
    <t>Boddingtons</t>
  </si>
  <si>
    <t>In sharp contrast my next pint would be in Ryde on the Isle of Wight, no Jimmy’s here. In Ryde I went in the Solent for Whitbread Portsmouth’s Brickwood’s Best and the Yacht and Yelfs for Burts VPA. With time for a pint at the Euston Buffer Stop Bar, where only Ruddles must have been on, as I wouldn’t have chosen to drink it twice. Back in Manchester I also visited the Manchester Victoria Bar for Boddington’s Bitter, yes the ceiling was just as good then as it is now. In Bury I ventured down to the Waterloo for Thwaites Mild and Bitter, here I was a regular visitor at lunchtimes when it was always packed. Some things have gone sadly wrong over the years as it is closed and converted into fast food places for the nearby college students now. Cec, the landlord, used have a line of barrels (36 gallons) in the cellar, quietly maturing with an extra bottle or three of the Thwaites Strong Ale Old Dan added to enhance the taste even further.</t>
  </si>
  <si>
    <t>Exeter</t>
  </si>
  <si>
    <t>Ship</t>
  </si>
  <si>
    <t>Yacht</t>
  </si>
  <si>
    <t>Hicks Special</t>
  </si>
  <si>
    <t>Helston</t>
  </si>
  <si>
    <t>Blue Anchor</t>
  </si>
  <si>
    <t>Medium Bitter</t>
  </si>
  <si>
    <t>Railway Tavern</t>
  </si>
  <si>
    <t xml:space="preserve">Greene King </t>
  </si>
  <si>
    <t>Abbot</t>
  </si>
  <si>
    <t>Plough</t>
  </si>
  <si>
    <t>Ridley</t>
  </si>
  <si>
    <t xml:space="preserve">Where I travelled to on Thursday is lost, although I would have arrived in Paddington I probably crossed to Liverpool St, most probably visiting other places in East Anglia before spending the evening in Chelmsford having Greene King IPA and Abbot in the Railway Tavern, Ind Coope Burton Bitter in the Plough and Ridleys Bitter in the Ship. </t>
  </si>
  <si>
    <t>Albion</t>
  </si>
  <si>
    <t>Ansell</t>
  </si>
  <si>
    <t>Station Tavern</t>
  </si>
  <si>
    <t>M &amp; B</t>
  </si>
  <si>
    <t>Stafford</t>
  </si>
  <si>
    <t>Vine</t>
  </si>
  <si>
    <t>Springfield Bitter</t>
  </si>
  <si>
    <t>M &amp; B Wolverhampton</t>
  </si>
  <si>
    <t>Prince Albert</t>
  </si>
  <si>
    <t>From there it would be  back into Liverpool St. As I next have a drink in Shrewsbury this would indicate an overnight train from Paddington out to Swansea or beyond and then travelling up the Central Wales line to Shrewsbury for Ansells Bitter at the Albion and M&amp;B Mild at the Station Tavern. Next stop was Stafford for Banks Bitter at the Vine and Mild at the Prince Albert and M&amp;B Springfield Bitter at the Victoria. Once back in Manchester a pint of Hydes Mild at the Grey Horse to finish the week.</t>
  </si>
  <si>
    <t>Number of Locations</t>
  </si>
  <si>
    <t>Back home for my refresh and my next pint is in Exeter the following lunchtime at the Ship for the Whitbread (Tiverton) brewed Trophy and Best Bitter, in between opening times I travel down to Penzance and a have a quick pint of Hicks Special at the Yacht Inn. So why go all the way to Penzance, because you can catch the bus from there to Helston, home of the Blue Anchor home brew pub. It’s not that far but takes an age to get there because the bus visits every village on both sides of the main road on its way. It was not clear given the small number of passengers why a double decker bus was needed but it did mean you could see over the hedges of the seemingly endless country lanes. Only the medium and special bitter were available so I had a couple of each before catching the bus back to Penzance. Given the bus route the last thing before leaving is a visit to the toilet, the first thing you need back in Penzance at the station is the toilet. Next is to catch the overnight sleeper back to Paddington. Most of the overnight trains had compartment stock, so that you could lie full length and get a half decent night’s sleep as the door and corridor windows had blinds which once pulled down detered other passengers from entering. Not on this occasion, only open stock with four-person seat tables. Curling up on these seats is not easy, I only recall waking up several hours later somewhere past Reading with a very stiff neck. Muttering several expletives, raising my head slowly only to see two nuns now sitting opposite, if looks could kill, no response to my cheery good morning.</t>
  </si>
  <si>
    <t>July 22th to 28th 1978</t>
  </si>
  <si>
    <t>In 1978 GBG</t>
  </si>
  <si>
    <t>16.00</t>
  </si>
  <si>
    <t>16.23</t>
  </si>
  <si>
    <t>16.52</t>
  </si>
  <si>
    <t>Edinburgh</t>
  </si>
  <si>
    <t>20.20</t>
  </si>
  <si>
    <t>Maltings Bar (RBH)</t>
  </si>
  <si>
    <t>70/-</t>
  </si>
  <si>
    <t>https://juniperedinburgh.co.uk/</t>
  </si>
  <si>
    <t>22.05</t>
  </si>
  <si>
    <t>How time flies by! Off again this time starting in Bury (Bolton St) for a trip on the ‘Leccy’ into Manchester Victoria. Swapping over to the Manchester portion of the train for Edinburgh Waverley, the Liverpool portion joining the train in Preston. First pint of the week is in the Maltings Bar in the Royal British Hotel for both Belhaven 60/- and 70/-. With it being the middle of the Friday evening perhaps explains why I am not visiting the other nearby pubs. The next train is headed south to Kings Cross hauled by a Deltic. I recall leaning out of the door window as it left Edinburgh in the dark, once clear of the station and starting to accelerate there was the customary cloud of white exhaust and increase in engine noise as we accelerated into the night. Then the sparks started flying into the sky from the exhaust, like a firework display, before long it gets too cold as the speed increases and about seven hours later, I wake up in Kings Cross.</t>
  </si>
  <si>
    <t>05.21</t>
  </si>
  <si>
    <t>07.00</t>
  </si>
  <si>
    <t>09.05</t>
  </si>
  <si>
    <t>09.15</t>
  </si>
  <si>
    <t>09.16</t>
  </si>
  <si>
    <t>Bute Road (now Cardiff Bay)</t>
  </si>
  <si>
    <t>09.19</t>
  </si>
  <si>
    <t>09.35</t>
  </si>
  <si>
    <t>Coryton</t>
  </si>
  <si>
    <t>09.54</t>
  </si>
  <si>
    <t>10.00</t>
  </si>
  <si>
    <t>Cardiff Cottage</t>
  </si>
  <si>
    <t>SA</t>
  </si>
  <si>
    <t>11.31</t>
  </si>
  <si>
    <t>Whitland</t>
  </si>
  <si>
    <t>13.19</t>
  </si>
  <si>
    <t>13.27</t>
  </si>
  <si>
    <t>Pembroke Dock</t>
  </si>
  <si>
    <t>14.29</t>
  </si>
  <si>
    <t>16.10</t>
  </si>
  <si>
    <t>17.16</t>
  </si>
  <si>
    <t>Milford Haven</t>
  </si>
  <si>
    <t>18.23</t>
  </si>
  <si>
    <t>19.05</t>
  </si>
  <si>
    <t>Carmarthen</t>
  </si>
  <si>
    <t>20.25</t>
  </si>
  <si>
    <t>22.17</t>
  </si>
  <si>
    <t>Coopers Arms</t>
  </si>
  <si>
    <t>Buckley</t>
  </si>
  <si>
    <t>https://carmarthenshire-pr.force.com/en/s/planning-application/a0b5J000000RlU4QAK/d419944</t>
  </si>
  <si>
    <t>Weavers Arms</t>
  </si>
  <si>
    <t>Fishguard Harbour</t>
  </si>
  <si>
    <t>23.20</t>
  </si>
  <si>
    <t>Today is a day in West Wales visiting the remote locations beyond Swansea, so its Circle Line to Paddington for the 7am to Cardiff, filling in time I take a trip down to Coryton the terminus then of one of the suburban lines that I have never had reason to visit previously. Back into the centre and the pubs are open for a quick pint of Brains SA at the Cardiff Cottage, what else! Next stop is Pembroke Dock, an hour and a half stay is excessive especially as the pubs are shut, back up to Whitland to go down the other alternative branch to Milford Haven, here only 40 minutes to admire the oil refinery dominated landscape and a bottle of Guinness as nothing better is available. Back to Carmarthen for a slog up the hill to the town centre for three of Buckley beers, Mild, Bitter at the Coopers Arms and Best Bitter at the Weavers Arms. Then back down to the station for the late-night delights or lack thereof, of Fishguard Harbour, which has the ferry service to Ireland. The overnight train back to Paddington is in two hours’ time at 1am Sunday morning, time passes slowly when you’re not having fun.   For reasons that were not clear, the train is mobbed out at the very unlikely location of Clarbeston Road, loads of exited ladies, all dolled up on a day out with a very, very early start. Not much chance of any sleep! I did fall asleep and when I woke up, they had all gone, but no idea where they got off, but the train is an hour late into Paddington.</t>
  </si>
  <si>
    <t>01.10</t>
  </si>
  <si>
    <t>07.05</t>
  </si>
  <si>
    <t>08.10</t>
  </si>
  <si>
    <t>11.09</t>
  </si>
  <si>
    <t>11.23</t>
  </si>
  <si>
    <t>12.04</t>
  </si>
  <si>
    <t>12.12</t>
  </si>
  <si>
    <t>Sheerness</t>
  </si>
  <si>
    <t>12.29</t>
  </si>
  <si>
    <t>13.08</t>
  </si>
  <si>
    <t>Ship on Shore</t>
  </si>
  <si>
    <t>Whitbread (Faversham)</t>
  </si>
  <si>
    <t>13.25</t>
  </si>
  <si>
    <t>Gillingham</t>
  </si>
  <si>
    <t>13.53</t>
  </si>
  <si>
    <t>13.56</t>
  </si>
  <si>
    <t>Strood</t>
  </si>
  <si>
    <t>14.08</t>
  </si>
  <si>
    <t>Paddock Wood</t>
  </si>
  <si>
    <t>14.55</t>
  </si>
  <si>
    <t>Tonbridge</t>
  </si>
  <si>
    <t>15.02</t>
  </si>
  <si>
    <t>15.35</t>
  </si>
  <si>
    <t>16.17</t>
  </si>
  <si>
    <t>17.00</t>
  </si>
  <si>
    <t>Berwick on Tweed</t>
  </si>
  <si>
    <t>21.22</t>
  </si>
  <si>
    <t>Free Trade</t>
  </si>
  <si>
    <t>Lorimers</t>
  </si>
  <si>
    <t>70/- Best Scotch</t>
  </si>
  <si>
    <t>Lorimer &amp; Clark</t>
  </si>
  <si>
    <t>Brewers</t>
  </si>
  <si>
    <t>McEwans</t>
  </si>
  <si>
    <t>Berwick Arms</t>
  </si>
  <si>
    <t>https://historicengland.org.uk/listing/the-list/list-entry/1211331</t>
  </si>
  <si>
    <t>So where do you go from London early on a summer Sunday morning, the coast beckons, where to this year, yes, Margate via Ramsgate, how long for, about 14 minutes will do as the pubs won’t be open yet when we get there. Next stop Sittingbourne, the pubs are open now but no time for a pint as Sheerness needs to be visited and a pint of Whitbread Faversham Trophy on gravity dispense awaits at the Ship on Shore. Was it pleasant countryside on the way, er, no. Ah well I’ve been now and I don’t have to go again, so back to Sittingbourne for a very quick pint of Shepherd Neame Mild at the Globe and Engine. You can’t just nip of the station now for a pint as the pub is now a Portuguese restaurant. Let’s take the country route back to Charing Cross, via Gillingham, change trains, Strood, change trains, Paddock Wood, change trains, Tonbridge, change trains. Then to Kings Cross, quick four-hour trip up the East Coast main line to Berwick on Tweed, pop into 3 pubs for Lorimers 70/- at the Berwick Arms and Free Trade and McEwans 70/- at the Brewers and back to Kings Cross overnight.</t>
  </si>
  <si>
    <t>06.40</t>
  </si>
  <si>
    <t>07.07</t>
  </si>
  <si>
    <t>08.01</t>
  </si>
  <si>
    <t>13.03</t>
  </si>
  <si>
    <t>Penryn</t>
  </si>
  <si>
    <t>14.12</t>
  </si>
  <si>
    <t>Devenish (Redruth)</t>
  </si>
  <si>
    <t>14.28</t>
  </si>
  <si>
    <t>14.39</t>
  </si>
  <si>
    <t>16.01</t>
  </si>
  <si>
    <t>16.40</t>
  </si>
  <si>
    <t>Totnes</t>
  </si>
  <si>
    <t>17.10</t>
  </si>
  <si>
    <t>Albert Inn</t>
  </si>
  <si>
    <t>Courage (Plymouth)</t>
  </si>
  <si>
    <t>Heavy</t>
  </si>
  <si>
    <t>Courage Plymouth</t>
  </si>
  <si>
    <t>18.35</t>
  </si>
  <si>
    <t>Royal Seven Stars</t>
  </si>
  <si>
    <t>Blackawton</t>
  </si>
  <si>
    <t>20.43</t>
  </si>
  <si>
    <t>21.12</t>
  </si>
  <si>
    <t>21.17</t>
  </si>
  <si>
    <t>Smiles</t>
  </si>
  <si>
    <t>22.43</t>
  </si>
  <si>
    <t>It’s a new day and there is time to travel before the pubs open, so over to Paddington and down to Truro in Cornwall, then out to Penryn on the Falmouth Branch Line for a pint of Devenish (Redruth) Bitter at the Cross Keys. Tracking back to Plymouth and onto Totnes for Courage (Plymouth) Heavy and Best Bitter at the Albert as well as Blackawton Bitter at the Royal Seven Stars. Next stop Bristol and out to Stapleton Road for a visit to the Old Fox for Crown Brewery Bitter and Smiles Bitter before returning back to Temple Meads for the overnight service to Chesterfield. The original intention was to go to Sheffield but there was insufficient time to catch the first train out back to Bristol, so time to admire the crooked spire in Chesterfield at 6am.</t>
  </si>
  <si>
    <t>05.52</t>
  </si>
  <si>
    <t>06.32</t>
  </si>
  <si>
    <t>10.02</t>
  </si>
  <si>
    <t>12.45</t>
  </si>
  <si>
    <t>16.50</t>
  </si>
  <si>
    <t>17.55</t>
  </si>
  <si>
    <t>Castle &amp; Falcon</t>
  </si>
  <si>
    <t>http://pubs-of-manchester.blogspot.com/2010/01/castle-and-falcon.html</t>
  </si>
  <si>
    <t>21.23</t>
  </si>
  <si>
    <t>Brunswick</t>
  </si>
  <si>
    <t>Wilsons</t>
  </si>
  <si>
    <t>Once in Bristol it was time to travel down to Weymouth for three quick lunchtime pints of Devenish (Weymouth) Wessex Best Bitter at the Golden Lion, Eldridge Pope IPA at the Albion and Hall &amp; Woodhouse at the Portland Railway, these days only the latter Brewery is still going, but not this pub. It’s now time to head for home for the midweek refresh, so back into Waterloo arriving half an hour late, but still time for a pint of Draught Bass at Euston Buffer Stop Bar and once arrived back in Manchester calling in at the Castle &amp; Falcon for Burtonwood Bitter on the way to Victoria. Back in Bury there was time for Thwaites Mild at the Two Tubs and a Wilsons Bitter at the Brunswick before catching the bus home.</t>
  </si>
  <si>
    <t>Banbury</t>
  </si>
  <si>
    <t>11.19</t>
  </si>
  <si>
    <t>Princes Risborough</t>
  </si>
  <si>
    <t>12.11</t>
  </si>
  <si>
    <t>13.16</t>
  </si>
  <si>
    <t>Leamington Spa</t>
  </si>
  <si>
    <t>13.36</t>
  </si>
  <si>
    <t>13.45</t>
  </si>
  <si>
    <t>Stratford Upon Avon</t>
  </si>
  <si>
    <t>14.13</t>
  </si>
  <si>
    <t>15.19</t>
  </si>
  <si>
    <t>Shakespeare</t>
  </si>
  <si>
    <t>Donnington</t>
  </si>
  <si>
    <t>Birmingham Moor St</t>
  </si>
  <si>
    <t>16.55</t>
  </si>
  <si>
    <t>17.54</t>
  </si>
  <si>
    <t>18.18</t>
  </si>
  <si>
    <t>Station Buffet</t>
  </si>
  <si>
    <t>Robinsons</t>
  </si>
  <si>
    <t>Llandudno Junction</t>
  </si>
  <si>
    <t>Blaenau Festiniog</t>
  </si>
  <si>
    <t>21.34</t>
  </si>
  <si>
    <t>21.38</t>
  </si>
  <si>
    <t>23.03</t>
  </si>
  <si>
    <t>23.58</t>
  </si>
  <si>
    <t>13</t>
  </si>
  <si>
    <t>00.55</t>
  </si>
  <si>
    <t>05.28</t>
  </si>
  <si>
    <t>King Cross</t>
  </si>
  <si>
    <t>05.50</t>
  </si>
  <si>
    <t>12.40</t>
  </si>
  <si>
    <t>13.43</t>
  </si>
  <si>
    <t>14.04</t>
  </si>
  <si>
    <t>Helensburgh Central</t>
  </si>
  <si>
    <t>15.17</t>
  </si>
  <si>
    <t>Airdrie</t>
  </si>
  <si>
    <t>16.31</t>
  </si>
  <si>
    <t>16.43</t>
  </si>
  <si>
    <t>Bellgrove</t>
  </si>
  <si>
    <t>Milngavie</t>
  </si>
  <si>
    <t>17.34</t>
  </si>
  <si>
    <t>17.51</t>
  </si>
  <si>
    <t>Hyndland</t>
  </si>
  <si>
    <t>18.04</t>
  </si>
  <si>
    <t>Bridgeton</t>
  </si>
  <si>
    <t>18.37</t>
  </si>
  <si>
    <t>18.51</t>
  </si>
  <si>
    <t>Glasgow Charing Cross</t>
  </si>
  <si>
    <t>18.58</t>
  </si>
  <si>
    <t>Blythswood Bar</t>
  </si>
  <si>
    <t>https://whatpub.com/pubs/GLA/0835/toby-jug-glasgow</t>
  </si>
  <si>
    <t>Bay Horse</t>
  </si>
  <si>
    <t>https://www.oldglasgowpubs.co.uk/bayhorsebath.html</t>
  </si>
  <si>
    <t>21.49</t>
  </si>
  <si>
    <t>The target for today is again to travel over some of the lines I have not previously visited this time they are around Glasgow, so faced with a choice of Electrics on the West Coast or Deltics on the East Coast, I make my way over to Kings Cross, seven hours or so later I’m in Edinburgh Waverley and catching the shuttle service to Glasgow Queen St. Once there it’s down to the low-level platforms.  However, the travellers curse happened, a points failure, so all the planned travel went out of the window as the trains were all running late. So instead, a quick replan on the hoof took me out along the north side of the Clyde to Helensburgh Central, then back through Glasgow to Airdrie back again as far as Bellgrove to change trains to go out to Milngavie, changing at Hyndland for Bridgeton and back to Glasgow Charing Cross. This was the nearest station to the Bon Accord where somewhat after 19.00 I managed a pint of Maclays 70/-   and Belhaven 80/- there, before moving to the Blytheswood Bar for another Belhaven 80/- and the Bay Horse for McEwans 80/-. By now I was or at least I thought I was, nearer to Queen Street than Central so I caught the shuttle to Edinburgh managed a quick pint of Belhaven 60/- in the Royal British Hotel Maltings bar before travelling overnight for Kings Cross.</t>
  </si>
  <si>
    <t>06.18</t>
  </si>
  <si>
    <t>10.31</t>
  </si>
  <si>
    <t>Great Yarmouth</t>
  </si>
  <si>
    <t>11.48</t>
  </si>
  <si>
    <t>Oakwood</t>
  </si>
  <si>
    <t>https://www.closedpubs.co.uk/norfolk/greatyarmouth_oakwood.html</t>
  </si>
  <si>
    <t>12.23</t>
  </si>
  <si>
    <t>12.32</t>
  </si>
  <si>
    <t>Stowmarket</t>
  </si>
  <si>
    <t>13.31</t>
  </si>
  <si>
    <t>Little Wellington</t>
  </si>
  <si>
    <t>15.21</t>
  </si>
  <si>
    <t>15.55</t>
  </si>
  <si>
    <t>18.10</t>
  </si>
  <si>
    <t>19.14</t>
  </si>
  <si>
    <t>19.48</t>
  </si>
  <si>
    <t>Stoke</t>
  </si>
  <si>
    <t>The Glebe</t>
  </si>
  <si>
    <t>23.40</t>
  </si>
  <si>
    <t>It was now my last day or so I thought! I start off from Liverpool St and travel out to Norwich then onto Great Yarmouth. Perhaps surprisingly there are two routes to Great Yarmouth, I go via the shorter route via Acle and return by the longer route via Berney Arms which has only a limited number of trains. So, managing to do both and have a pint of Charrington IPA at the Oakwood whilst there was probably quite an achievement! From Norwich I start to head for home via the cross-country route, not a wise choice as it turned out! First stop is Stowmarket where I manage in the 20 minutes between trains a pint of Greene King Mild at the Little Wellington, the cheapest pint of the week at 25p. I arrive in Peterborough with time for a pint but its closing time, so onwards to Leicester for opening time or not as a freight train running ahead of us somewhere near Melton Mowbray has broken down and we are stuck for an hour whilst it is recovered. So, no time for a drink in Leicester, onwards to Derby but the train is running late so again no chance of a drink. Replanning yet again I can make time for a pint in Stoke between trains and still arrive in Bury in time to catch the last bus home. Two quick pints of Banks Mild and Bitter at the Glebe and I’m on the train to Manchester Piccadilly, we stop around Longport, the wires have come down somewhere ahead of us and we have an Electric hauling the train. Eventually a Class 47 diesel arrives from Crewe and this drags us to Crewe where they have no power issues. Eventually we arrive in Piccadilly at 23.40, I should have been home and in bed now, no buses home and the last ‘Leccy’ has left Victoria. It is apparent that plenty of others are in a similar situation, we get herded into a group near the taxi rank, it’s gone midnight and someone in authority has to approve the use of taxis. After what seems an eternity, the obvious approval is given and randomly we are put in taxis, any half-wit would have tried to organise the group for similar destinations. Not a chance, I end up with a lady who lives in Atherton and a gentleman who speaks no English but has a piece of paper with a badly handwritten address on it in Rochdale. Ladies first to Atherton and then we do a tour round Rochdale’s back streets looking for this address which has somehow avoided being listed in the A-Z that the driver has or maybe it doesn’t exist. After a while I persuade the taxi driver to drop me off before continuing his search of Rochdale, its 3am and very soon we’ll be seeing daylight for an eighth day of the week, it’s been a long, long week. The taxi clock was reading £30 when I got out, which was not far short of what I had paid for my Rover ticket in the first place! I had travelled 5,506 train miles; conclusion is that taxis are not good value for money unless somebody else is paying.</t>
  </si>
  <si>
    <t>August 17th to 24th 1979</t>
  </si>
  <si>
    <t>In 1979 GBG</t>
  </si>
  <si>
    <t>Monkseaton</t>
  </si>
  <si>
    <t>Newcastle Central</t>
  </si>
  <si>
    <t>21.10</t>
  </si>
  <si>
    <t>22.00</t>
  </si>
  <si>
    <t>22.47</t>
  </si>
  <si>
    <r>
      <t>Somewhat later than usual in the year, it’s time for another week on the trains. The delay was not due to the odd finish last year, but more to do with my employers going into receivership on 11</t>
    </r>
    <r>
      <rPr>
        <vertAlign val="superscript"/>
        <sz val="11"/>
        <color theme="1"/>
        <rFont val="Calibri"/>
        <family val="2"/>
        <scheme val="minor"/>
      </rPr>
      <t>th</t>
    </r>
    <r>
      <rPr>
        <sz val="11"/>
        <color theme="1"/>
        <rFont val="Calibri"/>
        <family val="2"/>
        <scheme val="minor"/>
      </rPr>
      <t xml:space="preserve"> June, which meant extra work and no time for holidays. So, this year we have an odd start at Monkseaton on the North Tyneside Loop. This followed a drive up there in the car, this was my first opportunity to drive through the recently opened Tyne Tunnel, unknown to me there had been a strike that day which meant I joined a queue to go through once the strike finished at 16.30. Off to a good start! I dropped the car off for my brother to drive back home. This was the year of the Penmanshiel Tunnel issues, so the train a newish HST to Edinburgh was diverted via Carlisle and Carstairs. On descending from Beattock there was a loud crash from the buffet car as stuff went flying, no tilt on HST’s! The train was full and I was sat at the table with a young lady from Nottingham and two guys, one of whom had his head buried in his newspaper, the other chatting up the young girl. It transpired that she was travelling to Edinburgh to meet her fabulous new Scottish boyfriend, who she had met at some nightclub the previous weekend in Nottingham. That night she had got so carried away she had forgotten where she had parked her car and still hadn’t found it, but it didn’t matter as she wasn’t going to need it. The last I saw of her; she was on the platform wrapped around said boyfriend who was wearing a kilt. I made my way to the Royal British Hotel Maltings Bar for quick pints of Belhaven 60/- and 70/- before closing time (10pm in Scotland in those days). Off to Glasgow Queen Street to catch the overnight train to Inverness. </t>
    </r>
  </si>
  <si>
    <t>23.30</t>
  </si>
  <si>
    <t>Inverness</t>
  </si>
  <si>
    <t>04.45</t>
  </si>
  <si>
    <t>06.15</t>
  </si>
  <si>
    <t>Wick</t>
  </si>
  <si>
    <t>11.10</t>
  </si>
  <si>
    <t>11.41</t>
  </si>
  <si>
    <t>16.18</t>
  </si>
  <si>
    <t>Kirkaldy</t>
  </si>
  <si>
    <t>Dutch Mill</t>
  </si>
  <si>
    <t>Theakstons</t>
  </si>
  <si>
    <t>https://www.fifetoday.co.uk/lifestyle/pictures-old-fife-pub-memories-993601</t>
  </si>
  <si>
    <t>Sam Smiths</t>
  </si>
  <si>
    <t>Old Brewery Bitter</t>
  </si>
  <si>
    <t>From Inverness I catch the first train out to Wick (and Thurso). Not a lot to do in Inverness at 5am in the morning, especially for 90 minutes! Just you and a few squawking seagulls. Ten hours later I’ve been to Wick and I’m back in Inverness. On the way back a loud mouthed American tourist is complaining that he couldn't hire a decent sized car and as for the single track roads with passing places, what is wrong with you goddam people over here etc, luckily he soon falls asleep which saves other passengers from moving to other seats.  Heading south the train is for Edinburgh and goes from Perth via Ladybank, I alight in Kirkaldy and visit the Dutch Mill which unusually sells Theakston’s Old Peculiar and Sam Smiths Old Brewery Bitter, they are a tad expensive, but not really surprising given their accumulated mileage. An hour later I’m back on the overnight train from Aberdeen to Kings Cross.</t>
  </si>
  <si>
    <t>08.43</t>
  </si>
  <si>
    <t>Horsham</t>
  </si>
  <si>
    <t>10.36</t>
  </si>
  <si>
    <t>11.05</t>
  </si>
  <si>
    <t>Bognor Regis</t>
  </si>
  <si>
    <t>12.21</t>
  </si>
  <si>
    <t>Alexandria</t>
  </si>
  <si>
    <t>Norwich Brewery</t>
  </si>
  <si>
    <t>Tamplins Bitter</t>
  </si>
  <si>
    <t>East Croydon</t>
  </si>
  <si>
    <t>13.47</t>
  </si>
  <si>
    <t>14.18</t>
  </si>
  <si>
    <t>Caterham</t>
  </si>
  <si>
    <t>14.37</t>
  </si>
  <si>
    <t>15.07</t>
  </si>
  <si>
    <t>15.18</t>
  </si>
  <si>
    <t>Purley</t>
  </si>
  <si>
    <t>15.22</t>
  </si>
  <si>
    <t>15.33</t>
  </si>
  <si>
    <t>Tattenham Corner</t>
  </si>
  <si>
    <t>15.53</t>
  </si>
  <si>
    <t>16.22</t>
  </si>
  <si>
    <t>16.33</t>
  </si>
  <si>
    <t>Waterloo East</t>
  </si>
  <si>
    <t>17.18</t>
  </si>
  <si>
    <t>17.50</t>
  </si>
  <si>
    <t>19.39</t>
  </si>
  <si>
    <t>Wadworths</t>
  </si>
  <si>
    <t>Naval Volunteer</t>
  </si>
  <si>
    <t>Jolly Cobblers</t>
  </si>
  <si>
    <t>Butcombe</t>
  </si>
  <si>
    <t>George &amp; Railway</t>
  </si>
  <si>
    <t xml:space="preserve">With it being a Saturday/Sunday overnight train there was rather a lot of engineering going on, such that arrival into Kings Cross wasn’t until 08.45, about 3 hours later than on weekdays at the time. From Edinburgh the train ran via Carstairs, Carlisle, Hexham to Newcastle because of Penmanshiel, south of Durham at Ferryhill it diverted through Stockton and Eaglescliffe and back onto the mainline at Northallerton. Next south of Doncaster to Lincoln, Gainsborough Lea Road, Sleaford, Spalding and back on to the mainline at Peterborough. Arrival must have been late as I missed the planned departure from Victoria by 30 minutes. This meant changing trains at Horsham on my way to Bognor Regis, where I did manage an unplanned quick pint in the Alexandria of Tamplins Bitter brewed in Norwich now not Brighton. I should have left before the pubs opened. Next was a trip up to Caterham from East Croydon and back, then out to Purley for the branch to Tattenham Corner and back into Charing Cross. Quickly over to Paddington and out to Bristol Temple Meads to visit the Llandoger Trow for Wadworths 6X, the Naval Volunteer for Davenports Bitter, the Jolly Cobblers for Butcombe Bitter and George &amp; Railway for Worthington PA. </t>
  </si>
  <si>
    <t>05.26</t>
  </si>
  <si>
    <t>05.33</t>
  </si>
  <si>
    <t>Glasgow Central (loop)</t>
  </si>
  <si>
    <t>06.20</t>
  </si>
  <si>
    <t>Lanark</t>
  </si>
  <si>
    <t>07.12</t>
  </si>
  <si>
    <t>07.25</t>
  </si>
  <si>
    <t>Motherwell</t>
  </si>
  <si>
    <t>07.46</t>
  </si>
  <si>
    <t>07.55</t>
  </si>
  <si>
    <t>East Kilbride</t>
  </si>
  <si>
    <t>09.20</t>
  </si>
  <si>
    <t>09.33</t>
  </si>
  <si>
    <t>10.27</t>
  </si>
  <si>
    <t>Neilston</t>
  </si>
  <si>
    <t>10.54</t>
  </si>
  <si>
    <t>11.15</t>
  </si>
  <si>
    <t>Fullers</t>
  </si>
  <si>
    <t>London Pride</t>
  </si>
  <si>
    <t>13.17</t>
  </si>
  <si>
    <t>Balloch Pier</t>
  </si>
  <si>
    <t>14.01</t>
  </si>
  <si>
    <t>Balloch Central</t>
  </si>
  <si>
    <t>14.57</t>
  </si>
  <si>
    <t>15.10</t>
  </si>
  <si>
    <t>17.46</t>
  </si>
  <si>
    <t>Wagon &amp; Horses</t>
  </si>
  <si>
    <t>Tramway</t>
  </si>
  <si>
    <t>20.47</t>
  </si>
  <si>
    <t>21.15</t>
  </si>
  <si>
    <t>Light Mild</t>
  </si>
  <si>
    <t>08.12</t>
  </si>
  <si>
    <t xml:space="preserve">Watford </t>
  </si>
  <si>
    <t>10.24</t>
  </si>
  <si>
    <t>11.03</t>
  </si>
  <si>
    <t>St Albans Abbey</t>
  </si>
  <si>
    <t>St Albans City</t>
  </si>
  <si>
    <t>Farriers</t>
  </si>
  <si>
    <t>McMullen</t>
  </si>
  <si>
    <t>Cricklewood</t>
  </si>
  <si>
    <t>Kentish Town</t>
  </si>
  <si>
    <t>14.26</t>
  </si>
  <si>
    <t>Barking</t>
  </si>
  <si>
    <t>15.12</t>
  </si>
  <si>
    <t>Shoeburyness</t>
  </si>
  <si>
    <t>15.57</t>
  </si>
  <si>
    <t>Upminster</t>
  </si>
  <si>
    <t>16.57</t>
  </si>
  <si>
    <t>Romford</t>
  </si>
  <si>
    <t>17.05</t>
  </si>
  <si>
    <t>Shenfield</t>
  </si>
  <si>
    <t>17.32</t>
  </si>
  <si>
    <t>17.47</t>
  </si>
  <si>
    <t>Colchester</t>
  </si>
  <si>
    <t>18.31</t>
  </si>
  <si>
    <t>18.16</t>
  </si>
  <si>
    <t>Walton on Naze</t>
  </si>
  <si>
    <t>Thorpe Le Soken</t>
  </si>
  <si>
    <t>Clacton on Sea</t>
  </si>
  <si>
    <t>19.35</t>
  </si>
  <si>
    <t>Ind Coope</t>
  </si>
  <si>
    <t>15</t>
  </si>
  <si>
    <t>Early start to Tuesday catching the bus into Manchester to catch the 08.12 to Watford, as it calls on its way into Euston. Why Watford you may ask, because you can catch the train to St Albans Abbey from there. Why would you want to go St Albans, because it is the home of CAMRA and all the worthies drink in the Farriers perhaps. I drink my pint of McMullens Bitter and recognise nobody, well it is a bit early for a lunchtime pint. I go to St Albans mainline station (City) and am hoping to go to Kentish Town, but the train is not calling because of engineering works and I have to get off at Cricklewood and take a BR paid taxi to Kentish Town, from here you can catch the train to Barking. The rest of the afternoon is spent visiting Shoeburyness, Upminster, Romford, Shenfield, Colchester, Walton on Naze, and Thorpe Le Soken, most of the trains have been running late but earlier than I had planned, but here I go back to Clacton and return via St Botolphs this time as there are two routes into Colchester. From Colchester its down the mainline to Chelmsford and time for a drink at the Railway Tavern for Greene King IPA, the Plough for Ind Coope Bitter and the Ship for two Ridley Bitters. Back into Liverpool St and cross over to Paddington for the overnight train to Swansea.</t>
  </si>
  <si>
    <t>06.48</t>
  </si>
  <si>
    <t>Barry Island</t>
  </si>
  <si>
    <t>07.33</t>
  </si>
  <si>
    <t>07.45</t>
  </si>
  <si>
    <t>Llanishen</t>
  </si>
  <si>
    <t>08.24</t>
  </si>
  <si>
    <t>08.46</t>
  </si>
  <si>
    <t>08.56</t>
  </si>
  <si>
    <t>Merthyr Tydfil</t>
  </si>
  <si>
    <t>09.55</t>
  </si>
  <si>
    <t>Hereford</t>
  </si>
  <si>
    <t>Worcester Shrub Hill</t>
  </si>
  <si>
    <t>14.53</t>
  </si>
  <si>
    <t>Taunton</t>
  </si>
  <si>
    <t>17.40</t>
  </si>
  <si>
    <t>20.27</t>
  </si>
  <si>
    <t>General Wolfe</t>
  </si>
  <si>
    <t>Usher</t>
  </si>
  <si>
    <t>22.49</t>
  </si>
  <si>
    <t>Stag Inn</t>
  </si>
  <si>
    <t>Devenish Redruth</t>
  </si>
  <si>
    <t>05.48</t>
  </si>
  <si>
    <t>Moorgate</t>
  </si>
  <si>
    <t>Stevenage</t>
  </si>
  <si>
    <t>08.29</t>
  </si>
  <si>
    <t>Royston</t>
  </si>
  <si>
    <t>09.01</t>
  </si>
  <si>
    <t>09.24</t>
  </si>
  <si>
    <t>09.50</t>
  </si>
  <si>
    <t>12.25</t>
  </si>
  <si>
    <t>Station Hotel</t>
  </si>
  <si>
    <t>Felixstowe</t>
  </si>
  <si>
    <t>12.50</t>
  </si>
  <si>
    <t>13.21</t>
  </si>
  <si>
    <t>13.48</t>
  </si>
  <si>
    <t>13.54</t>
  </si>
  <si>
    <t>14.35</t>
  </si>
  <si>
    <t>14.48</t>
  </si>
  <si>
    <t>Wickford</t>
  </si>
  <si>
    <t>15.08</t>
  </si>
  <si>
    <t>Southminster</t>
  </si>
  <si>
    <t>15.40</t>
  </si>
  <si>
    <t>16.28</t>
  </si>
  <si>
    <t>16.41</t>
  </si>
  <si>
    <t>Southend Victoria</t>
  </si>
  <si>
    <t>17.02</t>
  </si>
  <si>
    <t>Chingford</t>
  </si>
  <si>
    <t>19.10</t>
  </si>
  <si>
    <t>19.28</t>
  </si>
  <si>
    <t>Enfield</t>
  </si>
  <si>
    <t>19.59</t>
  </si>
  <si>
    <t>20.31</t>
  </si>
  <si>
    <t>Beaconsfield Arms</t>
  </si>
  <si>
    <t>Wethereds</t>
  </si>
  <si>
    <t>Lower Edmonton</t>
  </si>
  <si>
    <t>20.56</t>
  </si>
  <si>
    <t>Watney</t>
  </si>
  <si>
    <t>London Bitter</t>
  </si>
  <si>
    <t>https://www.closedpubs.co.uk/london/n9_loweredmonton_rosecrown.html</t>
  </si>
  <si>
    <t>Liverpool St Buffet</t>
  </si>
  <si>
    <t>St Pancras Shires Bar</t>
  </si>
  <si>
    <t>BBA</t>
  </si>
  <si>
    <t>Kings Head (Kings Cross)</t>
  </si>
  <si>
    <t>https://www.closedpubs.co.uk/london/wc1_bloomsbury_kingshead.html</t>
  </si>
  <si>
    <t>23.00</t>
  </si>
  <si>
    <t>20</t>
  </si>
  <si>
    <t xml:space="preserve">With a late arrival in Paddington my plans for the day get off to a bad start and so I catch the underground to Moorgate, miss out the Hertford Loop and go straight to Hitchen, the train to Royston is running late so I go to Stevenage first and then Royston and from there to Cambridge. Next to Ipswich and its Tolly Cobbold time, Mild at the Queens Head and Bitter at the Station Hotel. Now out on the branch line to Felixstowe and back and onto Colchester and out to Shenfield then Wickford, Southminster, Wickford again, Sarrfend Victoria, Wickford is looking favourite again but the train fails. Timetables out for a replan and the best option was to go into Liverpool St and start again, which turns out to be Chingford, I arrive on time, but catch the train which should have left four minutes before this. A quick change of platforms and I catch the train to Enfield. I have thirty minutes to spare so I visit the Beaconsfield Arms for Wethered’s Bitter, if that was not exciting enough, I change at Lower Edmonton and have time for a pint of Watneys London Bitter at the Rose &amp; Crown. I must have had enough of the suburban trains as I went into the Liverpool St Station Buffet for a pint of Draught Bass, then Rayments BBA at the Shires Bar at St Pancras and Charringtons IPA at the Kings Head near Kings Cross. Now where do I want to wake up tomorrow, mmm, time to go and see the crooked spire again at Chesterfield. It’s getting late how do you get there overnight, via Bristol obviously (not!) So over to Paddington, out to Bristol change trains and don’t forget to wake up in Chesterfield. </t>
  </si>
  <si>
    <t>00.45</t>
  </si>
  <si>
    <t>09.02</t>
  </si>
  <si>
    <t>Eridge</t>
  </si>
  <si>
    <t>Uckfield</t>
  </si>
  <si>
    <t>11.44</t>
  </si>
  <si>
    <t>Hurst Green</t>
  </si>
  <si>
    <t>12.59</t>
  </si>
  <si>
    <t>East Grinstead</t>
  </si>
  <si>
    <t>13.49</t>
  </si>
  <si>
    <t>Clapham Junction</t>
  </si>
  <si>
    <t>Windsor &amp; Eton Riverside</t>
  </si>
  <si>
    <t>Windsor &amp; Eton Central</t>
  </si>
  <si>
    <t>Slough</t>
  </si>
  <si>
    <t>15.59</t>
  </si>
  <si>
    <t>16.48</t>
  </si>
  <si>
    <t>17.22</t>
  </si>
  <si>
    <t>Gloucester</t>
  </si>
  <si>
    <t>18.47</t>
  </si>
  <si>
    <t>19.55</t>
  </si>
  <si>
    <t>21.33</t>
  </si>
  <si>
    <t>Pollards</t>
  </si>
  <si>
    <t>JB</t>
  </si>
  <si>
    <t>https://www.closedpubs.co.uk/lancashire/manchester_m1_coachhorses.html</t>
  </si>
  <si>
    <t>22.30</t>
  </si>
  <si>
    <t>22.54</t>
  </si>
  <si>
    <t xml:space="preserve">As with most other places not a lot going on in Swansea at 5am, but they were one of the first places to have a very early and large ATM on the High St just down from the station which was very useful, it had a Nixie Tube Neon Display for each digit. So, you could avoid missing your next train whilst waiting for the bank to open and then queueing for some cash to buy your next pint (or food!), no doubt I wondered at the time if they would catch on!  So, after a break for a history lesson, I catch the train to Cardiff and down to Barry Island past the rows of rusting withdrawn Steam Engines in the distance. Time now to head up the Valleys this year it is to Methyr and back into Cardiff Central where the Albert is close by for an early pint of Brains Mild. That is long enough in Wales as I make my way to Hereford and Worcester Shrub Hill, not good timing though as the pubs have just closed for their enforced siesta. I head west for Taunton and a change of trains to arrive in St Austell. It’s now mid evening and there’s a couple of hours before the next train, must be time for a pint or four, don’t want to not sleep on the overnight train do we! A couple of St Austell Bitters in the Sun Inn, Ushers Best Bitter in the General Wolfe and lastly Devenish Redruth Bitter at the Stag Inn. </t>
  </si>
  <si>
    <t>July 13th to 20th 1980</t>
  </si>
  <si>
    <t>Pub in 1980 GBG</t>
  </si>
  <si>
    <t>16.56</t>
  </si>
  <si>
    <t>Train ran early</t>
  </si>
  <si>
    <t>Longbridge</t>
  </si>
  <si>
    <t>17.42</t>
  </si>
  <si>
    <t>Redditch</t>
  </si>
  <si>
    <t>18.41</t>
  </si>
  <si>
    <t>Under 10 min late</t>
  </si>
  <si>
    <t>Golden Cross</t>
  </si>
  <si>
    <t>Four Oaks</t>
  </si>
  <si>
    <t>19.53</t>
  </si>
  <si>
    <t>Lichfield</t>
  </si>
  <si>
    <t>21.02</t>
  </si>
  <si>
    <t>21.44</t>
  </si>
  <si>
    <t>23.34</t>
  </si>
  <si>
    <t xml:space="preserve">It’s Rail Rover time again in mid-July, over the winter I’ve updated a list of places I’ve not visited by train and all the places I might have visited or passed through but other routes are in use. So, this year the plan is to visit as many of them as possible and fit in a good few pubs and new beers as well. Given the limited number of overnight trains some of the places I’ve visited in the evenings in the past will be visited again. Starting from Bury on the ‘Leccy’ and the customary walk over to Piccadilly, first train is to Birmingin New St and out to Longridge, change again for the branch line to Redditch. The station is at the bottom of the hill and of course the Golden Cross is near the top, Banks Mild and Bitter are drunk, the pub is near the shopping centre and it is littered with abandoned shopping trolleys, on the road and pavements. In 1987 I will be offered the chance of a job in Redditch, the guy seems surprised that I am not keen, I point out I have been to Redditch and I was not impressed. He asks why and as soon as I mention shopping trolleys he nods knowingly! From Redditch it is back towards Birmingin and at Four Oaks I change trains for Lichfield and back into New St for a 4-minute connection to Euston. </t>
  </si>
  <si>
    <t>00.02</t>
  </si>
  <si>
    <t>05.53</t>
  </si>
  <si>
    <t>09.32</t>
  </si>
  <si>
    <t>Staines</t>
  </si>
  <si>
    <t>10.18</t>
  </si>
  <si>
    <t>Weybridge</t>
  </si>
  <si>
    <t>10.46</t>
  </si>
  <si>
    <t>Woking</t>
  </si>
  <si>
    <t>Alton</t>
  </si>
  <si>
    <t>11.53</t>
  </si>
  <si>
    <t>12.20</t>
  </si>
  <si>
    <t>Aldershot</t>
  </si>
  <si>
    <t>12.39</t>
  </si>
  <si>
    <t>Guildford</t>
  </si>
  <si>
    <t>Burton Ale</t>
  </si>
  <si>
    <t>Surbiton</t>
  </si>
  <si>
    <t>14.22</t>
  </si>
  <si>
    <t>Southampton</t>
  </si>
  <si>
    <t>County</t>
  </si>
  <si>
    <t>Hampton Court</t>
  </si>
  <si>
    <t>New Malden</t>
  </si>
  <si>
    <t>Twickenham</t>
  </si>
  <si>
    <t>15.24</t>
  </si>
  <si>
    <t>15.28</t>
  </si>
  <si>
    <t>16.09</t>
  </si>
  <si>
    <t>21.06</t>
  </si>
  <si>
    <t>Brewers Arms</t>
  </si>
  <si>
    <t>Hen &amp; Chickens</t>
  </si>
  <si>
    <t>Scotch</t>
  </si>
  <si>
    <t>Brown Bear</t>
  </si>
  <si>
    <t>07.24</t>
  </si>
  <si>
    <t>London Bridge</t>
  </si>
  <si>
    <t>Lewisham</t>
  </si>
  <si>
    <t>08.21</t>
  </si>
  <si>
    <t>Dartford</t>
  </si>
  <si>
    <t>09.10</t>
  </si>
  <si>
    <t>09.37</t>
  </si>
  <si>
    <t>Ramsgate</t>
  </si>
  <si>
    <t>12.13</t>
  </si>
  <si>
    <t>13.04</t>
  </si>
  <si>
    <t>Sutton</t>
  </si>
  <si>
    <t>15.34</t>
  </si>
  <si>
    <t>Wimbledon</t>
  </si>
  <si>
    <t>16.16</t>
  </si>
  <si>
    <t>16.14</t>
  </si>
  <si>
    <t>Chessington South</t>
  </si>
  <si>
    <t>16.30</t>
  </si>
  <si>
    <t>16.42</t>
  </si>
  <si>
    <t>Raynes Park</t>
  </si>
  <si>
    <t>Shepperton</t>
  </si>
  <si>
    <t>18.25</t>
  </si>
  <si>
    <t>18.34</t>
  </si>
  <si>
    <t>19.21</t>
  </si>
  <si>
    <t>Horse &amp; Groom</t>
  </si>
  <si>
    <t>21.08</t>
  </si>
  <si>
    <t>Bear</t>
  </si>
  <si>
    <t>No 9</t>
  </si>
  <si>
    <t>05.22</t>
  </si>
  <si>
    <t>Over 10 min late</t>
  </si>
  <si>
    <t>08.50</t>
  </si>
  <si>
    <t>Tottenham Hale</t>
  </si>
  <si>
    <t>09.57</t>
  </si>
  <si>
    <t>12.10</t>
  </si>
  <si>
    <t>Trumans</t>
  </si>
  <si>
    <t>Tap</t>
  </si>
  <si>
    <t>http://www.closedpubs.co.uk/essex/colchester_kingshead.html</t>
  </si>
  <si>
    <t>Sudbury</t>
  </si>
  <si>
    <t>13.34</t>
  </si>
  <si>
    <t>Horn</t>
  </si>
  <si>
    <t>Marks Tey</t>
  </si>
  <si>
    <t>13.55</t>
  </si>
  <si>
    <t>14.43</t>
  </si>
  <si>
    <t>Grays</t>
  </si>
  <si>
    <t>15.37</t>
  </si>
  <si>
    <t>Fenchurch St</t>
  </si>
  <si>
    <t>16.19</t>
  </si>
  <si>
    <t>Broad St</t>
  </si>
  <si>
    <t>Canonbury</t>
  </si>
  <si>
    <t>North Woolwich</t>
  </si>
  <si>
    <t>Camden Road</t>
  </si>
  <si>
    <t>18.19</t>
  </si>
  <si>
    <t>Kilburn High Rd</t>
  </si>
  <si>
    <t>18.42</t>
  </si>
  <si>
    <t>18.50</t>
  </si>
  <si>
    <t>19.25</t>
  </si>
  <si>
    <t>18</t>
  </si>
  <si>
    <t xml:space="preserve">I catch the tube to Paddington for the overnight train to Swansea, it runs late and I only have time to cross the platform for the train back to, er, Paddington. It’s now a day of visiting the suburban lines out of Liverpool St that I didn’t do in 1979. So first stop Tottenham Hale and late back to Liverpool St which causes a replan so out to Colchester where I pop off the station to the Kings Head for Trumans Tap and then up the branch to Sudbury where I find Greene King Mild at the Horn. Marks Tey is next change for Romford, Upminster, Grays, Upminster, and into Fenchurch St. I walk to the nearby but  long closed Broad St station and change trains at Canonbury for North Woolwich back to Camden Road, Kilburn High Road and into Euston. Time to go home for refresh, but not before I grab a pint of Draught Bass at the Buffer Stop Bar.  I arrive early in Manchester Piccadilly and it looks like that I caught the bus home from Chorlton St. </t>
  </si>
  <si>
    <t>Kirby</t>
  </si>
  <si>
    <t>09.26</t>
  </si>
  <si>
    <t>Liverpool Central</t>
  </si>
  <si>
    <t>09.47</t>
  </si>
  <si>
    <t>10.04</t>
  </si>
  <si>
    <t>Bidston</t>
  </si>
  <si>
    <t>10.33</t>
  </si>
  <si>
    <t>Wrexham Central</t>
  </si>
  <si>
    <t>11.35</t>
  </si>
  <si>
    <t>Wrexham General</t>
  </si>
  <si>
    <t>11.49</t>
  </si>
  <si>
    <t>Aberystwyth</t>
  </si>
  <si>
    <t>14.54</t>
  </si>
  <si>
    <t>21.53</t>
  </si>
  <si>
    <t>King</t>
  </si>
  <si>
    <t>Llanelli</t>
  </si>
  <si>
    <t>23.53</t>
  </si>
  <si>
    <t>Next morning it’s a departure from Bolton to Kirby change trains and go into Liverpool Central, under the Mersey and out to Bidston for the train to Wrexham Central. I leave from Wrexham General for Shrewsbury, change trains for Aberystwyth which runs late, but I’m catching the same train out back to Shrewsbury and the pubs are closed so it doesn’t really matter for once. Back in Shrewsbury it is time for a run down the Central Wales Line and I alight in Pontardulais for Felinfoel Mild and Bitter at the Wheatsheaf and Buckley Bitter at the King.</t>
  </si>
  <si>
    <t>Hayes</t>
  </si>
  <si>
    <t>07.26</t>
  </si>
  <si>
    <t>07.30</t>
  </si>
  <si>
    <t>Elmers End</t>
  </si>
  <si>
    <t>07.39</t>
  </si>
  <si>
    <t>07.40</t>
  </si>
  <si>
    <t>Addiscombe</t>
  </si>
  <si>
    <t>07.51</t>
  </si>
  <si>
    <t>Woodside</t>
  </si>
  <si>
    <t>07.53</t>
  </si>
  <si>
    <t>08.13</t>
  </si>
  <si>
    <t>Sanderstead</t>
  </si>
  <si>
    <t>08.27</t>
  </si>
  <si>
    <t>08.32</t>
  </si>
  <si>
    <t>08.49</t>
  </si>
  <si>
    <t>Cannon St</t>
  </si>
  <si>
    <t>09.21</t>
  </si>
  <si>
    <t>Grove Park</t>
  </si>
  <si>
    <t>Bromley North</t>
  </si>
  <si>
    <t>09.56</t>
  </si>
  <si>
    <t>Orpington</t>
  </si>
  <si>
    <t>10.26</t>
  </si>
  <si>
    <t>Sevenoaks</t>
  </si>
  <si>
    <t>10.59</t>
  </si>
  <si>
    <t>Holbourn Viaduct</t>
  </si>
  <si>
    <t>12.03</t>
  </si>
  <si>
    <t>12.05</t>
  </si>
  <si>
    <t>West Croydon</t>
  </si>
  <si>
    <t>13.07</t>
  </si>
  <si>
    <t>Crystal Palace</t>
  </si>
  <si>
    <t>Paxton Arms</t>
  </si>
  <si>
    <t>Beckenham Junction</t>
  </si>
  <si>
    <t>13.41</t>
  </si>
  <si>
    <t>Bromley South</t>
  </si>
  <si>
    <t>Three Compasses</t>
  </si>
  <si>
    <t>15.48</t>
  </si>
  <si>
    <t>Redhill</t>
  </si>
  <si>
    <t>17.57</t>
  </si>
  <si>
    <t>18.26</t>
  </si>
  <si>
    <t>Ashtead</t>
  </si>
  <si>
    <t>19.22</t>
  </si>
  <si>
    <t>Leatherhead</t>
  </si>
  <si>
    <t>Effingham Junction</t>
  </si>
  <si>
    <t>19.33</t>
  </si>
  <si>
    <t>19.44</t>
  </si>
  <si>
    <t>20.11</t>
  </si>
  <si>
    <t>20.14</t>
  </si>
  <si>
    <t>Epsom Downs</t>
  </si>
  <si>
    <t>20.23</t>
  </si>
  <si>
    <t>20.42</t>
  </si>
  <si>
    <t>Shires Bar (St Pancras)</t>
  </si>
  <si>
    <t>Sam Smith</t>
  </si>
  <si>
    <t>29</t>
  </si>
  <si>
    <t>05.57</t>
  </si>
  <si>
    <t>Markinch</t>
  </si>
  <si>
    <t>Haymarket</t>
  </si>
  <si>
    <t>Partick</t>
  </si>
  <si>
    <t>10.43</t>
  </si>
  <si>
    <t>11.21</t>
  </si>
  <si>
    <t>11.39</t>
  </si>
  <si>
    <t>13.51</t>
  </si>
  <si>
    <t>Morecambe</t>
  </si>
  <si>
    <t>19.13</t>
  </si>
  <si>
    <t>Royal Standard</t>
  </si>
  <si>
    <t>20.46</t>
  </si>
  <si>
    <t>Alexandra</t>
  </si>
  <si>
    <t xml:space="preserve">Shipstone </t>
  </si>
  <si>
    <t>Shipstone</t>
  </si>
  <si>
    <t>Sir Robert Peel</t>
  </si>
  <si>
    <t>Noah's Ark</t>
  </si>
  <si>
    <t>Matlock</t>
  </si>
  <si>
    <t>23.08</t>
  </si>
  <si>
    <t>23.42</t>
  </si>
  <si>
    <t xml:space="preserve">I arrive in Edinburgh at 6am, to catch the train out to Markinch via Kirkaldy and returning to Haymarket via Dunfermline part of which has recently reopened. From Haymarket I arrive at Glasgow Queen St and do a circuit of the Glasgow Underground and surface at Partick on the second circuit to catch my next train over a newly opened section to Motherwell via Blantyre and Rutherglen. From Motherwell I head south to Lancaster (86244). With an hour before the pubs close, I manage the Waggon &amp; Horses for Hartleys Best Bitter, the Carpenters for Mitchells Bitter and the Sun Inn for Yates and Jacksons Mild. Next train is for Morecambe, not for a paddle in the sea, but to change trains for Carnforth and down into Leeds. The train runs late and I miss my connection for Derby, so it’s the stopper to Sheffield change for Derby (45107) and I’m now an hour behind.  My next place to visit is the branch line up to Matlock, but that can now wait until the last train of the day as I find enough time to visit the Alexandra for Shipstones Bitter, Sir Robert Peel for Ind Coope Bitter, Noah’s Ark for Home Mild and with time running out only half of draught Bass at the Victoria. There must have been some reason why the train sat at Matlock for nearly twenty minutes but it was far from obvious as I was the only passenger! I go into the waiting room to wait for the overnight train to arrive for St Pancras, I know from previous experience it arrives early and is loaded up with parcels etc for the big city. This time I fall asleep but wake to see that the train is in, I board and immediately the train sets off, must have been the departure whistling that woke me up. Close call! </t>
  </si>
  <si>
    <t>Train Ran Early</t>
  </si>
  <si>
    <t>06.16</t>
  </si>
  <si>
    <t>06.38</t>
  </si>
  <si>
    <t>06.42</t>
  </si>
  <si>
    <t>07.43</t>
  </si>
  <si>
    <t>07.49</t>
  </si>
  <si>
    <t>08.07</t>
  </si>
  <si>
    <t>09.43</t>
  </si>
  <si>
    <t>Brokenhurst</t>
  </si>
  <si>
    <t>10.09</t>
  </si>
  <si>
    <t>10.41</t>
  </si>
  <si>
    <t>Morant Arms</t>
  </si>
  <si>
    <t>Dorchester Bitter</t>
  </si>
  <si>
    <t>Lymington Pier</t>
  </si>
  <si>
    <t>10.52</t>
  </si>
  <si>
    <t>10.57</t>
  </si>
  <si>
    <t>11.08</t>
  </si>
  <si>
    <t>Bournemouth</t>
  </si>
  <si>
    <t>11.36</t>
  </si>
  <si>
    <t>11.51</t>
  </si>
  <si>
    <t>Weymouth Quay</t>
  </si>
  <si>
    <t>14.34</t>
  </si>
  <si>
    <t>Jersey Tavern</t>
  </si>
  <si>
    <t>Victory Bar</t>
  </si>
  <si>
    <t>Wethereds Bitter</t>
  </si>
  <si>
    <t>Whitbread (Wethereds)</t>
  </si>
  <si>
    <t>Wellington</t>
  </si>
  <si>
    <t>Arkells</t>
  </si>
  <si>
    <t>BBB</t>
  </si>
  <si>
    <t>Brakspears</t>
  </si>
  <si>
    <t>Courage</t>
  </si>
  <si>
    <t>Directors</t>
  </si>
  <si>
    <t>Paddy's Goose</t>
  </si>
  <si>
    <t>There are still a few odd places to visit on the Southern Region and today is the last opportunity this year. So over to Victoria, out to London Bridge, change trains for Wimbledon, change again for West Croydon and back to Clapham Junction so that I can arrive into Waterloo rather than Victoria, either way I’m in competition with the daily commuters in their suits. Nothing like standing out from the crowd, nobody else has a big red rucksack, a briefcase would only carry my timetable. I catch the Southampton train and change for the train for Brokenhurst, from here the branch line goes out the five miles to Lymington Pier. When I get back the Morant Arms has just opened so a very quick pint of Eldridge Pope Dorchester Bitter before going back the short distance to the station for the boat train to Weymouth Quay (33119). It runs late as a couple of cars are blocking the train which goes down the street to the quayside. Plenty of pubs in Weymouth I visit the Golden Lion for Devenish Weymouth Best Bitter, the Jersey Tavern for Eldridge Pope Royal Oak and Portland Railway for Hall &amp; Woodhouse Best Bitter. I return to Waterloo (33109) and then visit some nearby pubs the Wellington for Arkells BBB, the Hole in the Wall for Brakspears Bitter and back on the station the Victory Bar for Wethereds Bitter. Over at Euston I also have a pint of Courage Directors in the Buffer Stop Bar before catching my last train back to Manchester Piccadilly. One last pint of Wilsons Mild at Paddy’s Goose before catching the bus home.  Only changed trains 118 times in the week or 17 times a day…</t>
  </si>
  <si>
    <t>Back to the station for the overnight train to Kings Cross, which diverts through Sleaford between Doncaster and Peterborough. It’s Northern Line next to London Bridge and out to Lewisham change trains to go to Dartford via Sidcup and back via Bexleyheath, time now for the seaside at Ramsgate, but only for twenty minutes as the Globe and Railway in Sittingbourne is waiting for another visit, Shepheard Neame Mild and Bitter and back on the train to Victoria. This was a replan, but there are no notes to say why, but it does mean I am half an hour earlier into Victoria. This means I can visit the same places next but in a different order. So going out from Victoria to Sutton, Wimbledon, Chessington South, Raynes Park, Shepperton, Clapham Junction and Horsham where I now arrive after 19.00 so the pubs are open and I call at the Horse and Groom for Whitbread Trophy from Portsmouth and King and Barnes Bitter at the Bear. Then back into Victoria and a Pint of Ruddles Bitter at the station No 9 Bar.</t>
  </si>
  <si>
    <t xml:space="preserve">As I had arrived on the last train I catch the bus into Llanelli, the overnight train takes me once more into Paddington and early for once. It’s another day going on odd stretches of line not already visited on the Southern region. Yes, there are lots of them, commuters get everywhere. So over to Waterloo, out to Hayes, Elmers End, Addiscombe, Woodside, Sanderstead, Elmers End again and back into Cannon St. It is at this point I realise that I have lost my notebook but I can remember when I last used it, I work out that if it was on that train, that train must now be travelling to Sevenoaks, so I go to London Bridge, Grove Park, Bromley North and back to Grove Park, Orpington and Sevenoaks, the train is at the platform and I get in the coach I had travelled in earlier, but sod’s law it’s not there. Nice try, I travel back to Holborn Viaduct and leave for West Croydon, here I go off the station and there is a Rymans Stationers and I buy a new notebook, this will last me until 1984! For the first time since 1975 it gives me more information about the trains I saw and were hauled by, as I still have this notebook now. All this changing of trains is thirsty work and as I have a few minutes at Crystal Palace so I find the Paxton Arms for a pint of Ind Coope Bitter. Next its Beckenham Junction for the train to Bromley South where time permits another pint this time Ind Coope Burton Ale at the Three Compasses. From Bromley South we go to Sevenoaks (again) then Tonbridge, Redhill, Horsham, Ashstead, Leatherhead, Effingham Junction, Sutton, Epsom Downs and back into Victoria where 73112 is on the Night Ferry. It’s getting late and time to head over to Kings Cross to travel overnight, calling in next door at St Pancras for the Shires Bar for Greene King Abbot and Sam Smiths Old Brewery Bitter. </t>
  </si>
  <si>
    <t>July 24th to 31st 1981</t>
  </si>
  <si>
    <t>Pub in 1981 GBG</t>
  </si>
  <si>
    <t>13.30</t>
  </si>
  <si>
    <t>14.23</t>
  </si>
  <si>
    <t xml:space="preserve"> Yes</t>
  </si>
  <si>
    <t>16.06</t>
  </si>
  <si>
    <t>Stourbridge Junction</t>
  </si>
  <si>
    <t>Stourbridge Town</t>
  </si>
  <si>
    <t>17.06</t>
  </si>
  <si>
    <t>17.21</t>
  </si>
  <si>
    <t>Worcester Foregate St</t>
  </si>
  <si>
    <t>20.18</t>
  </si>
  <si>
    <t>Davenports Bitter</t>
  </si>
  <si>
    <t>Long Stop</t>
  </si>
  <si>
    <t>Burton Mild</t>
  </si>
  <si>
    <t>Lamb &amp; Flag</t>
  </si>
  <si>
    <t>Marstons</t>
  </si>
  <si>
    <t>21.01</t>
  </si>
  <si>
    <t>Norfolk House Hotel</t>
  </si>
  <si>
    <t>https://en-gb.facebook.com/pages/category/Barber-Shop/Boys-To-Mens-Barber-Shop-605084449656845/</t>
  </si>
  <si>
    <t>Hook Norton</t>
  </si>
  <si>
    <t>Whitesmiths Arms</t>
  </si>
  <si>
    <t>Whitbread (Cheltenham)</t>
  </si>
  <si>
    <t>PA</t>
  </si>
  <si>
    <t>During the last year the to do list has reduced, I had a day trip out to Barton on Humber and returning via Doncaster, to cover the section between Stainforth to Barnetby section. Conveniently two days later there was a BR Mystery Excursion from Rochdale to Ramsgate which covered the line from Ashford to Minster. Also, whilst in London at New Year I went out to Tottenham Hale, so that left just three sections and 14 ¼ miles to cover. So straight away time to remove ¾ of a mile from the total. Leaving Bury it’s on the ‘Leccy’ down to Manchester and off to a good start, well no, as it is 10 minutes late, which is very unusual. However, a walk across the city centre still leaves time for a pint of Boddingtons Bitter at the Coach and Horses, then up the station approach and on the train to Birmingin New St via Stoke (86249). Change into the train for Stourbridge Junction down to Stourbridge Town and back. (tick), onto Worcester Foregate St, I visit the Cardinal’s Hat for Davenports Bitter, the Long Stop for Ind Coope Burton Mild and the Lamb and Flag for Marstons Bitter. Back to the station and onto Gloucester where I go to the Norfolk House Hotel for Butcombe Bitter and Hook Norton Bitter and then the less exciting Whitbread Cheltenham PA at the Whitesmiths. Next into Bristol and a wait for the overnight holiday train to Penzance.</t>
  </si>
  <si>
    <t>01.40</t>
  </si>
  <si>
    <t>06.35</t>
  </si>
  <si>
    <t>Under 20 min late</t>
  </si>
  <si>
    <t>09.13</t>
  </si>
  <si>
    <t>10.56</t>
  </si>
  <si>
    <t>11.42</t>
  </si>
  <si>
    <t>11.45</t>
  </si>
  <si>
    <t>13.44</t>
  </si>
  <si>
    <t>14.59</t>
  </si>
  <si>
    <t>16.36</t>
  </si>
  <si>
    <t>17.36</t>
  </si>
  <si>
    <t>Great Western Hotel</t>
  </si>
  <si>
    <t xml:space="preserve">However, I decide to go to Newquay instead which means waiting another hour (50038) and return to Par and onto Plymouth (47196). A trip up the Gunnislake branch and back followed by a train to Exeter St Davids, a quick pop across the road to the Great Western Hotel for a pint of Draught Bass and out to Barnstaple. I have time for a pint but they have closed, so back into Exeter (31163).  I now find that not going to Penzance earlier means I am a couple of hours in front of schedule and I can go further than Liskeard and onto St Austell where there is a better choice of beers and the pubs are nearer the station. I start off with St Austell Bitter at the Sun Inn, Devenish Redruth Bitter at the Stag Inn, Ushers Best Bitter at the General Wolfe and Courage Plymouth Best Bitter at the Queens Head. </t>
  </si>
  <si>
    <t>Train ran Early</t>
  </si>
  <si>
    <t>07.08</t>
  </si>
  <si>
    <t>Epsom</t>
  </si>
  <si>
    <t>07.42</t>
  </si>
  <si>
    <t>07.56</t>
  </si>
  <si>
    <t>08.18</t>
  </si>
  <si>
    <t>08.52</t>
  </si>
  <si>
    <t>Lewes</t>
  </si>
  <si>
    <t>09.58</t>
  </si>
  <si>
    <t>10.06</t>
  </si>
  <si>
    <t>Seaford</t>
  </si>
  <si>
    <t>10.51</t>
  </si>
  <si>
    <t>11.25</t>
  </si>
  <si>
    <t>Hand in Hand</t>
  </si>
  <si>
    <t>Old Chidham</t>
  </si>
  <si>
    <t>Basketmakers</t>
  </si>
  <si>
    <t>Gales</t>
  </si>
  <si>
    <t>Eagle</t>
  </si>
  <si>
    <t>Raven</t>
  </si>
  <si>
    <t>Newcastle</t>
  </si>
  <si>
    <t>19.15</t>
  </si>
  <si>
    <t>Camerons</t>
  </si>
  <si>
    <t>Next overnight to Paddington and I arrive early (50027) so it’s hanging around waiting for the Underground to wake up. Once at Victoria its out to Epsom and catch the train back to Clapham Junction, which goes via Motspur Park (tick) I change to arrive in Victoria and catch the train out to Eastbourne but I get off at Lewes where I catch the train to Seaford. I have time to wander down to the seafront there are some rather desolate looking Victorian style guest houses/hotels but the tourists and day trippers have been giving them a miss for some time! Off to Brighton for Sunday Lunchtime, Old Chidham Bitter at the Hand in Hand, Gales Dark Mild at the Basketmakers, Raven Bitter at the Eagle and King and Barnes Bitter at the Queens Head. Closing time is 14.00 and I catch the 14.02 train to Victoria and over to Kings Cross where Deltics 55004/9/10 and 11 with only another 6 months of their BR lives remaininig are at the buffer stops. Only 55009 Alycidon survives into the preservation era and it can still be seen working on the main line on occasional charters today. I alight in Newcastle as the pubs have opened again, round to the Duke of Wellington for Camerons Bitter and Jennings Mild. Next stop Berwick on Tweed, but the train is running 20 minutes late, so only time for two pubs and both the Hen &amp; Chickens and Kings Head sell Lorimers 70/-.</t>
  </si>
  <si>
    <t>05.58</t>
  </si>
  <si>
    <t>Manningtree</t>
  </si>
  <si>
    <t>08.26</t>
  </si>
  <si>
    <t>Harwich Town</t>
  </si>
  <si>
    <t>08.55</t>
  </si>
  <si>
    <t>09.28</t>
  </si>
  <si>
    <t>09.34</t>
  </si>
  <si>
    <t>11.47</t>
  </si>
  <si>
    <t>Station Seasons Buffet</t>
  </si>
  <si>
    <t>Original Bitter</t>
  </si>
  <si>
    <t>12.41</t>
  </si>
  <si>
    <t>13.22</t>
  </si>
  <si>
    <t>Nelson Hotel</t>
  </si>
  <si>
    <t>14.40</t>
  </si>
  <si>
    <t>14.45</t>
  </si>
  <si>
    <t>18.44</t>
  </si>
  <si>
    <t>Old Castle</t>
  </si>
  <si>
    <t>20.24</t>
  </si>
  <si>
    <t>JW Lees</t>
  </si>
  <si>
    <t>Lees</t>
  </si>
  <si>
    <t>Best Mild</t>
  </si>
  <si>
    <t>21.24</t>
  </si>
  <si>
    <t>Royal Huntsman</t>
  </si>
  <si>
    <t>http://clarkechroniclerspubs.blogspot.com/2013/09/49-royal-huntsman-bury.html</t>
  </si>
  <si>
    <t xml:space="preserve">The overnight train back to Kings Cross arrives with 47428 rather than the expected Deltic. I catch the Underground to Liverpool St where I catch the Norwich train, but alight at Manningtree (47585) The branch line train for Harwich Town is waiting, it’s out and back to Manningtree from where I go to Ipswich (47582) and change for the branch line down to Felixstowe, 5 minutes later it is back to Ipswich where the pubs are about to open No time to wander and I have Tolly Cobbold Mild at the Station Hotel and Tolly Cobbold Bitter at the Seasons Buffet on the station before going to Norwich (47581), I visit the Nelson Hotel for Adnams Bitter before catching the train to March where I change for Doncaster. It seems to take forever to get there. Once in Doncaster I visit the Castle for Home Bitter before heading for home via Sheffield and the Hope Valley. Crossing Manchester to Victoria I call in at the Grey Horse for Hydes Mild and also the JW Lees for their Best Mild. I don’t recall ever going there again.  I fit in a pint of Thwaites Mild at the Royal Huntsman, now you can still get glasses there but no beer as it’s a Boots Opticians. </t>
  </si>
  <si>
    <t>08.23</t>
  </si>
  <si>
    <t>08.51</t>
  </si>
  <si>
    <t>10.01</t>
  </si>
  <si>
    <t>Hull Paragon</t>
  </si>
  <si>
    <t>11.24</t>
  </si>
  <si>
    <t>Barton on Humber</t>
  </si>
  <si>
    <t>12.00</t>
  </si>
  <si>
    <t>Sloop Inn</t>
  </si>
  <si>
    <t>Cleethorpes</t>
  </si>
  <si>
    <t>17.49</t>
  </si>
  <si>
    <t>19.11</t>
  </si>
  <si>
    <t>Bootham Tavern</t>
  </si>
  <si>
    <t>York Arms</t>
  </si>
  <si>
    <t>22.07</t>
  </si>
  <si>
    <t>23.05</t>
  </si>
  <si>
    <r>
      <t>Off again on the ‘Leccy’ into Manchester Victoria, this time no walking across the City Centre as I’m travelling to Leeds (47508). Here I change for the Hull train. The Humber Bridge has just opened (24</t>
    </r>
    <r>
      <rPr>
        <vertAlign val="superscript"/>
        <sz val="11"/>
        <color theme="1"/>
        <rFont val="Calibri"/>
        <family val="2"/>
        <scheme val="minor"/>
      </rPr>
      <t>th</t>
    </r>
    <r>
      <rPr>
        <sz val="11"/>
        <color theme="1"/>
        <rFont val="Calibri"/>
        <family val="2"/>
        <scheme val="minor"/>
      </rPr>
      <t xml:space="preserve"> June) and I can now catch a bus to Barton on Humber, turns out that it is a Tourist Bus with a guide extolling the virtues of the new bridge compared to the previous long detour or catching the ferry across. The bus conveniently does not connect with the train and so I visit the Sloop Inn for Wards Bitter and Draught Bass, what a shame! I had also found that I had never gone beyond Grimsby previously, so the train from Barton goes all the way to Cleethorpes, where I swap platforms and leave for Sheffield. I have time for a pint in Sheffield but the pubs are still closed so I catch the local train which goes via Pontefract Baghill, which is one of the lines I discovered I had not covered. The York to Sheffield expresses travel, via Normanton. By the time I reach York the pubs are open and I visit the De Grey Rooms for the Theakstons Bitter, the Bootham Tavern for Tetley (Leeds) Bitter and the York Arms for Sam Smiths Old Brewery Bitter. Time to head north to Edinburgh as tomorrow it’s the 29</t>
    </r>
    <r>
      <rPr>
        <vertAlign val="superscript"/>
        <sz val="11"/>
        <color theme="1"/>
        <rFont val="Calibri"/>
        <family val="2"/>
        <scheme val="minor"/>
      </rPr>
      <t>th</t>
    </r>
    <r>
      <rPr>
        <sz val="11"/>
        <color theme="1"/>
        <rFont val="Calibri"/>
        <family val="2"/>
        <scheme val="minor"/>
      </rPr>
      <t xml:space="preserve"> of July and it’s a day to try and get away from the rest of the nation who are in a frenzy because of the Royal Wedding between Charles and Diana. Being on a Railrover I can get as far away as possible. We now know how that one worked out!</t>
    </r>
  </si>
  <si>
    <t>04.49</t>
  </si>
  <si>
    <t>Thurso</t>
  </si>
  <si>
    <t>11.07</t>
  </si>
  <si>
    <t>Commercial Bar</t>
  </si>
  <si>
    <t>17.35</t>
  </si>
  <si>
    <t>Phoenix Bar</t>
  </si>
  <si>
    <t>Youngers</t>
  </si>
  <si>
    <t>Heavy (XXPS)</t>
  </si>
  <si>
    <t>Aberdeen</t>
  </si>
  <si>
    <t>20.35</t>
  </si>
  <si>
    <t>4</t>
  </si>
  <si>
    <t>07.35</t>
  </si>
  <si>
    <t>Watford Junction</t>
  </si>
  <si>
    <t>Under 5 min late</t>
  </si>
  <si>
    <t>Croxley Green</t>
  </si>
  <si>
    <t>Watford High St</t>
  </si>
  <si>
    <t>08.28</t>
  </si>
  <si>
    <t>08.45</t>
  </si>
  <si>
    <t>12.51</t>
  </si>
  <si>
    <t>13.52</t>
  </si>
  <si>
    <t>16.29</t>
  </si>
  <si>
    <t>17.43</t>
  </si>
  <si>
    <t>19.47</t>
  </si>
  <si>
    <t>Pedigree</t>
  </si>
  <si>
    <t>Jolly Cobbler</t>
  </si>
  <si>
    <t xml:space="preserve">Theakstons </t>
  </si>
  <si>
    <t>06.19</t>
  </si>
  <si>
    <t>Sinfin Central</t>
  </si>
  <si>
    <t>07.13</t>
  </si>
  <si>
    <t>07.20</t>
  </si>
  <si>
    <t>07.44</t>
  </si>
  <si>
    <t>09.17</t>
  </si>
  <si>
    <t>Bristol Parkway</t>
  </si>
  <si>
    <t>10.48</t>
  </si>
  <si>
    <t>13.01</t>
  </si>
  <si>
    <t>14.58</t>
  </si>
  <si>
    <t>Adam &amp; Eve</t>
  </si>
  <si>
    <t>https://whatpub.com/pubs/SWS/138/last-resort-swansea</t>
  </si>
  <si>
    <t>Duke</t>
  </si>
  <si>
    <t>Welsh</t>
  </si>
  <si>
    <t>https://whatpub.com/pubs/SWS/145/popworld-swansea</t>
  </si>
  <si>
    <t>Lower Lamb</t>
  </si>
  <si>
    <t>https://whatpub.com/pubs/SWS/164/lower-lamb-inn-swansea</t>
  </si>
  <si>
    <t>19.37</t>
  </si>
  <si>
    <t>Woods</t>
  </si>
  <si>
    <t>https://whatpub.com/pubs/SHR/4537/alb-shrewsbury</t>
  </si>
  <si>
    <t>Britannia</t>
  </si>
  <si>
    <t>Wem</t>
  </si>
  <si>
    <t>https://whatpub.com/pubs/SHR/4583/britannia-shrewsbury</t>
  </si>
  <si>
    <t>20.19</t>
  </si>
  <si>
    <t>20.59</t>
  </si>
  <si>
    <t>Station Paddock Bar</t>
  </si>
  <si>
    <t>21.37</t>
  </si>
  <si>
    <t>Lower Turks Head</t>
  </si>
  <si>
    <t>https://whatpub.com/pubs/MAN/16863/lower-turks-head-manchester</t>
  </si>
  <si>
    <t>The overnight to Chesterfield (45059) normally ran via Derby but this was diverted on this occasion via Long Eaton and ran late. On arrival in Chesterfield no time to admire the Spire as I leg it over the footbridge and straight onto my train for Derby. This is to catch a new workman’s train out to Sinfin Central on what was previously a freight only line. It didn’t last long! Next, it’s off to Birmingin New St to change trains for Bristol Parkway, changing here for Swansea, where I have time to venture out from the station to the Adam &amp; Eve for Brains Dark (Mild), the Duke for Worthington Best Bitter and lastly the Lower Lamb for Worthington Dark Mild. Time to head for home via the scenic Central Wales Line at an average speed of thirty mph.  I have an hour to spare in Shrewsbury before my next train so I visit the Albert for Woods Special Bitter and the Britannia for Wem Pale Ale. The Crewe train (33005) is running late so I have no time to visit any Crewe Pubs and settle for the Paddock Bar on the station for Robinsons Best Bitter. Next stop Manchester Piccadilly (86216) and walking over to Victoria I call in at the Castle and Falcon for Burtonwood Dark Mild and also the Lower Turks Head for Wilsons Bitter. Finally, in Bury there is just time for a pint of Thwaites Bitter in the Two Tubs before I catch my last bus home.</t>
  </si>
  <si>
    <t>At the time there was some concern being shown for the rise in price of beer, nothing changes, I drafted an article based on my Round Britain sampling above and I have the original, complete with a few corrections made by the editor of What’s Doing the late Neil Richardson to make it ready for print. However, it never actually made it into print, owing to pressure of space and Neil returned it to me. If it had appeared I would not have the original! All handwritten of course, as nobody had a PC, Word or its equivalent or any email back then.</t>
  </si>
  <si>
    <t>After the end of the week in 1980, I have a list which shows that there are only 75 miles of the rail network that I have not yet visited, they were the branch to Barton on Humber, Stainforth and Hatfield to Barnetby, Stourbridge Town to Stourbridge Junction, Ashford to Minster, Lewes to Seaford, Epsom to Motspur Park, Tottenham Hale to Stratford. unfortunately after this I find a few more, mainly short stretches!</t>
  </si>
  <si>
    <t xml:space="preserve">I leave York for Edinburgh and travel overnight to Inverness (47416) and then Thurso (26042) where I arrive about 11.00, I pop into the Commercial Bar for a bottle of Guinness and avoid the TV, before returning to the station, leaving at 11.45. Somewhat later I’m back in Inverness (26031) and I grab a quick pint of Youngers XXPS or Heavy at the Phoenix Bar before heading for Aberdeen where the overnight train to Kings Cross awaits. It is hauled to Edinburgh by 47066, but this is taken off the train and replaced with Peak 46026, normally it would have been a Deltic but their days are numbered and several are already withdrawn. There are none at Kings Cross when I arrive but 47416 which I left in Inverness the day before is there. </t>
  </si>
  <si>
    <t>From Kings Cross I walk to Euston and catch a pick up only train at Watford Junction, no point spending much longer on a stopper. Nobody bothers or even notices and I catch the train out to Croxley Green which is another bit of the network I discovered I hadn't visited. This time I do have to catch the stopper when I head back into Euston. I hear the west country branches calling, so it’s over to Paddington and out to Exeter St Davids where there is no train to Exeter Central so I walk up the hill and call in at the Ship for a Whitbread (Cheltenham) Bitter, they have closed the Tiverton brewery now. I travel down from Central down to Exmouth and back to Exeter St Davids, almost immediately catching the next train to Liskeard (50015). The Looe platform is not next to the platform and it’s a quick dash for the Looe train and no time in Looe either as its straight back to Liskeard. It’s now back to Exeter (47103) and change for a train to Bristol. There is time to pass before the overnight train, so off to the Naval Volunteer for Wadworth 6X and Marston’s Pedigree, Jolly Cobbler for Butcombe Bitter and Llandoger Trow for Theakstons Bitter.</t>
  </si>
  <si>
    <t>August 20th to 27th 1982</t>
  </si>
  <si>
    <t>Pub in 1982 GBG</t>
  </si>
  <si>
    <t>16.15</t>
  </si>
  <si>
    <t>Hallcross</t>
  </si>
  <si>
    <t xml:space="preserve">Stocks </t>
  </si>
  <si>
    <t>Stocks</t>
  </si>
  <si>
    <t>St Leger Tavern</t>
  </si>
  <si>
    <t>White Swan</t>
  </si>
  <si>
    <t>Sheffield Best Bitter</t>
  </si>
  <si>
    <t>21.09</t>
  </si>
  <si>
    <t>22.12</t>
  </si>
  <si>
    <t>Still</t>
  </si>
  <si>
    <t>Royal</t>
  </si>
  <si>
    <t>http://www.closedpubs.co.uk/cambridgeshire/peterborough_royal.html</t>
  </si>
  <si>
    <t>Whitbread (Wethered)</t>
  </si>
  <si>
    <t>23.57</t>
  </si>
  <si>
    <t>07.32</t>
  </si>
  <si>
    <t>10.21</t>
  </si>
  <si>
    <t>Paignton</t>
  </si>
  <si>
    <t>11.13</t>
  </si>
  <si>
    <t>Kingswear</t>
  </si>
  <si>
    <t>Royal Dart</t>
  </si>
  <si>
    <t>https://historicengland.org.uk/listing/the-list/list-entry/1146644</t>
  </si>
  <si>
    <t>13.50</t>
  </si>
  <si>
    <t>Coverdale</t>
  </si>
  <si>
    <t>Newton Abbott</t>
  </si>
  <si>
    <t>Queens</t>
  </si>
  <si>
    <t>Halls</t>
  </si>
  <si>
    <t>Harvest Bitter</t>
  </si>
  <si>
    <t>17.31</t>
  </si>
  <si>
    <t>18.13</t>
  </si>
  <si>
    <t>Stag</t>
  </si>
  <si>
    <t>Overnight train from Paddington to Truro (47035) and back to Exeter St Davids to catch the train for Paignton (50017). Next down the branch to picturesque Kingswear where I manage a bottle of Guinness in the Royal Dart before returning to Paignton. In Paignton I manage a pint of Courage (Plymouth) Best Bitter at the Coverdale before catching the train to Newton Abbot (47337), here I have enough time to visit the Queens for a pint of Halls Harvest Bitter before catching the train to Plymouth (47440). The pubs are now closed so a visit up the branch to Gunnislake is called for, returning to Plymouth to catch the train to St Austell. The evening is spent visiting the now familiar Sun Inn for the St Austell Bitter, the Queens for Courage (Plymouth) Heavy and the Stag for Devenish Redruth Bitter. Back to the station to catch the overnight Penzance to Paddington Sleeper (47509).</t>
  </si>
  <si>
    <t>05.10</t>
  </si>
  <si>
    <t>05.28 (Bus)</t>
  </si>
  <si>
    <t>05.05</t>
  </si>
  <si>
    <t>05.59</t>
  </si>
  <si>
    <t>06.10</t>
  </si>
  <si>
    <t>Beards</t>
  </si>
  <si>
    <t>Volks Electric Railway</t>
  </si>
  <si>
    <t>XXXD Dark Mild</t>
  </si>
  <si>
    <t>Lord Nelson</t>
  </si>
  <si>
    <t>XX Mild</t>
  </si>
  <si>
    <t>15.15</t>
  </si>
  <si>
    <t>Three Bulls Head</t>
  </si>
  <si>
    <t>Rosies</t>
  </si>
  <si>
    <t>Drybrough</t>
  </si>
  <si>
    <t>Pentland</t>
  </si>
  <si>
    <t>Greenmantle</t>
  </si>
  <si>
    <t>Coppers</t>
  </si>
  <si>
    <t>https://eccovinoedinburgh.com/</t>
  </si>
  <si>
    <t>04.40</t>
  </si>
  <si>
    <t>Dingwall</t>
  </si>
  <si>
    <t>06.52</t>
  </si>
  <si>
    <t>Kyle of Lochalsh</t>
  </si>
  <si>
    <t>09.40</t>
  </si>
  <si>
    <t>Tarry Ile</t>
  </si>
  <si>
    <t>XXPS</t>
  </si>
  <si>
    <t>Kilmacolm</t>
  </si>
  <si>
    <t>19.16</t>
  </si>
  <si>
    <t>Victoria Bar</t>
  </si>
  <si>
    <t>Wee Man's Bar</t>
  </si>
  <si>
    <t>Dryborough</t>
  </si>
  <si>
    <t>Coach Inn</t>
  </si>
  <si>
    <t>https://oldglasgowpubs.com/the-coach-inn</t>
  </si>
  <si>
    <r>
      <t>The first train north is for Thurso and Wick, but today I plan to visit the third alternative Kyle of Lochalsh on the second train. However, change of plans as I decide to catch the first train as far as Dingwall as it is going to be hauled by 37260 which had recently been transferred from Stratford. Once in Dingwall I wait for the Kyle train which I know is going to be hauled by 26045, this loco proved very evasive in previous years and was the last Scottish allocated loco that I saw.  It looked like it needed a visit to Glasgow Works as the bodywork was looking rather tatty! Once in Kyle of Lochalsh, its rather scenic as it is on the way too, but not a right lot to do between the train arriving and departing again 90 minutes later. Back in Inverness there is time for a pint in the Tarry Ile for Youngers IPA and next to the Phoenix Bar for Youngers XXPS. Not much time in either bar as I need to catch the next train back into Glasgow Queen St (47120). I quickly switch over to Glasgow Central for what will be my second and last trip out to Kilmacolm. It is now a branch line after the through route had been cut short and the powers that be have determined it should be closed and sure enough it is less than 5 months later on 10</t>
    </r>
    <r>
      <rPr>
        <vertAlign val="superscript"/>
        <sz val="11"/>
        <color theme="1"/>
        <rFont val="Calibri"/>
        <family val="2"/>
        <scheme val="minor"/>
      </rPr>
      <t>th</t>
    </r>
    <r>
      <rPr>
        <sz val="11"/>
        <color theme="1"/>
        <rFont val="Calibri"/>
        <family val="2"/>
        <scheme val="minor"/>
      </rPr>
      <t xml:space="preserve"> January 1983. Now back in Glasgow I go to the Victoria Bar for Maclays 60/-, the Wee Mans Bar for Dryborough Pentland and the Coach Inn for Belhaven 80/-.</t>
    </r>
  </si>
  <si>
    <t>05.51</t>
  </si>
  <si>
    <t>07.31</t>
  </si>
  <si>
    <t>08.09</t>
  </si>
  <si>
    <t>08.31</t>
  </si>
  <si>
    <t>09.22</t>
  </si>
  <si>
    <t>10.23</t>
  </si>
  <si>
    <t>12.14</t>
  </si>
  <si>
    <t>14.14</t>
  </si>
  <si>
    <t>13.42</t>
  </si>
  <si>
    <t>Nelson Hotel Wherry Bar</t>
  </si>
  <si>
    <t>Compleat Angler</t>
  </si>
  <si>
    <t>Websters</t>
  </si>
  <si>
    <t>Yorkshire Bitter</t>
  </si>
  <si>
    <t>18.17</t>
  </si>
  <si>
    <t>Charnwood Buffet Bar</t>
  </si>
  <si>
    <t>Beacon Bitter</t>
  </si>
  <si>
    <t>Museum</t>
  </si>
  <si>
    <t>Castle Eden Ale</t>
  </si>
  <si>
    <t>Whitbread (Castle Eden)</t>
  </si>
  <si>
    <t>Globe</t>
  </si>
  <si>
    <t>Knowsley</t>
  </si>
  <si>
    <t>Now it is time to head south on the overnight train to Euston (86004). I head out towards East Anglia from Liverpool St, diverting to Braintree, then Chelmsford, (It’s much too early for the pubs), Shenfield, Wickford, Southminster, back to Wickford and Shenfield and onto Colchester change for Norwich. (47573). In Norwich it’s getting towards lunchtime closing but I manage a pint of Adnams Bitter at the Nelson Hotel Wherry Bar and Websters Yorkshire Bitter at the Compleat Angler. I am now headed for home for the refresh, the last time I attempted this from Norwich it was a bit of a disaster (see 1978) and this time I’m setting off 2 hours later, but it is a direct train to Leicester. (31318) It takes 3 hours for the 136 miles to get there across the mainly flat landscape with a few lumps here and there, so not exactly quick! This time I arrive an hour sooner than in 1978, albeit on the same train. So, there is time for a pint at the Barley Mow for Everards Beacon Bitter which was not available as real ale in 1978. I also manage a pint of Ruddles Bitter at the Charnwood Buffet Bar on the station. Next train is for Sheffield routed via what was then Alfreton and Mansfield Parkway or Alfreton now. (45104), with nearly an hour to pass I visit the Museum for Whitbread Castle Eden Ale and the Globe for Stones Bitter. Once in Manchester Piccadilly, I cross the city centre to Victoria in 13 minutes, so no time for stopping off for a pint, though once in Bury I have a pint of Thwaites Mild at the Royal Huntsman and Marstons Pedigree at the Knowsley, before catching the bus home</t>
  </si>
  <si>
    <t>08.25</t>
  </si>
  <si>
    <t>12.27</t>
  </si>
  <si>
    <t>13.18</t>
  </si>
  <si>
    <t>Dark</t>
  </si>
  <si>
    <t>15.32</t>
  </si>
  <si>
    <t>15.25</t>
  </si>
  <si>
    <t>16.32</t>
  </si>
  <si>
    <t>16.35</t>
  </si>
  <si>
    <t>18.56</t>
  </si>
  <si>
    <t>21.13</t>
  </si>
  <si>
    <t>https://whatpub.com/pubs/CAT/048/queens-hotel-carmarthen</t>
  </si>
  <si>
    <t>Coopers</t>
  </si>
  <si>
    <t>Harp</t>
  </si>
  <si>
    <t>Drovers Arms</t>
  </si>
  <si>
    <t>22.11</t>
  </si>
  <si>
    <t>22.27</t>
  </si>
  <si>
    <t xml:space="preserve">It's Wednesday morning and off we go again back into Manchester on the bus, and off to Cardiff, (86224 then 47476) the plan would indicate time for a couple of pints, but the train is 25 minutes late so I settle for a Brains Dark at the Albert. I catch the local train down to Barry Island which then forms the service up the valleys to Treherbert. No time for a pub break and back into Cardiff for a three-minute connection for Swansea (47478). Given I have 30 minutes in Swansea I must have gone shopping for food rather than a pint, you sometimes have to get your priorities right! From Swansea I travel to Carmarthen (33021) and up the hill to the pubs in the town centre. At the Queens it is Welsh Brewers (ex Bass Worthington) Mild and later Draught Bass, Buckleys Mild at Coopers, Buckleys Bitter at the Harp and Felinfoel Bitter at the Drovers Arms. Once back at the station I catch the train to Milford Haven (47478 again). </t>
  </si>
  <si>
    <t>06.23</t>
  </si>
  <si>
    <t>07.23</t>
  </si>
  <si>
    <t>08.02</t>
  </si>
  <si>
    <t>08.36</t>
  </si>
  <si>
    <t>Ashford</t>
  </si>
  <si>
    <t>09.25</t>
  </si>
  <si>
    <t>09.45</t>
  </si>
  <si>
    <t>Hastings</t>
  </si>
  <si>
    <t>10.35</t>
  </si>
  <si>
    <t>Tunbridge Wells Central</t>
  </si>
  <si>
    <t>11.33</t>
  </si>
  <si>
    <t>12.07</t>
  </si>
  <si>
    <t>Youngs</t>
  </si>
  <si>
    <t>12.46</t>
  </si>
  <si>
    <t>Alma Arms</t>
  </si>
  <si>
    <t>Harveys</t>
  </si>
  <si>
    <t>Prince Rupert</t>
  </si>
  <si>
    <t>Tamplins</t>
  </si>
  <si>
    <t>15.49</t>
  </si>
  <si>
    <t>Greenford</t>
  </si>
  <si>
    <t>17.01</t>
  </si>
  <si>
    <t>Ealing Broadway</t>
  </si>
  <si>
    <t>17.14</t>
  </si>
  <si>
    <t>17.33</t>
  </si>
  <si>
    <t>19.09</t>
  </si>
  <si>
    <t>19.07</t>
  </si>
  <si>
    <t>20.04</t>
  </si>
  <si>
    <t>22.21</t>
  </si>
  <si>
    <t>20.02</t>
  </si>
  <si>
    <t>Cricketers</t>
  </si>
  <si>
    <t>Morland</t>
  </si>
  <si>
    <t>23.59</t>
  </si>
  <si>
    <t>23.45</t>
  </si>
  <si>
    <t>17</t>
  </si>
  <si>
    <t xml:space="preserve">There is little time in Milford Haven as the overnight train to Paddington is already in the platform. (50007) I cross to Victoria and against the commuter inward flow I head for East Croydon change for Redhill then Tonbridge and onto Hastings and back towards Tunbridge Wells where the pubs have opened and the Hole in the Wall (not an ATM) beckons and I have a pint of Youngs Special Bitter. Next stop is Eridge and change trains for Uckfield where I visit the Alma Arms for Harvey’s BB and the Prince Rupert for Tamplins Bitter. I travel back to London Bridge change for Waterloo then Paddington. From Paddington I do a local trip to Greenford with a change at Ealing Broadway on the way back. In those days trains left Paddington for Banbury via High Wycombe. (47266) I visit the Coach and Horses for Hook Norton Bitter before catching the train to Oxford (50017). In Oxford I go to the Welsh Pony for Morrells Bitter, the Cricketers for Morland Bitter and the Bear for Halls Harvest Bitter. It always seems a long way back to the station in Oxford, but I catch the train back into Paddington (47030) It looks at this point that my emergency pen started being used, whether that was because my previous one had run out or been lost, who knows! </t>
  </si>
  <si>
    <t>05.08</t>
  </si>
  <si>
    <t>Westbury</t>
  </si>
  <si>
    <t>08.08</t>
  </si>
  <si>
    <t>11.00</t>
  </si>
  <si>
    <t>12.34</t>
  </si>
  <si>
    <t>Somerset</t>
  </si>
  <si>
    <t>14.09</t>
  </si>
  <si>
    <t>Osbourne</t>
  </si>
  <si>
    <t>17.48</t>
  </si>
  <si>
    <t>Wellington Tavern</t>
  </si>
  <si>
    <t>Macclesfield</t>
  </si>
  <si>
    <t>20.54</t>
  </si>
  <si>
    <t>21.04</t>
  </si>
  <si>
    <t>Nags Head</t>
  </si>
  <si>
    <t>Old Millstone</t>
  </si>
  <si>
    <t>Burton Bitter</t>
  </si>
  <si>
    <t>Bull &amp; Gate</t>
  </si>
  <si>
    <t>22.14</t>
  </si>
  <si>
    <t>22.53</t>
  </si>
  <si>
    <t xml:space="preserve">Unusually I catch the bus to Waterloo as the underground was still closed, here I catch the train to, er, Waterloo, it’s a loop service via Strawberry Hill. Next out to Portsmouth Harbour, change for a trip along the coast to Brighton, it’s another hour before the pubs open so time for a trip along the sea front on the Volks Electric Railway. At the time Brighton was famous for having a stretch of nudist beach, no takers on this gloomy Sunday, not really surprising at any time as there is no sand just shingle. Now that the pubs are open, I visit the Hand in Hand for Beards BB, Basketmakers for Gales Dark Mild XXXD, the Eagle for King &amp; Barnes BB and the Lord Nelson for Harvey’s XX Mild and a half of the Bitter as time is running out to get back to the station as we have another train to catch. Once at Victoria I transfer to Kings Cross and head north for Newcastle. I call at the Three Bulls Head for Draught Bass and Rosies for Dryborough Pentland and back to the station for the train to Edinburgh. As pubs had been able to open on Sundays since 1977, I go to the Greenmantle for Lorimer &amp; Clark 80/- and Coppers for Lorimer &amp; Clark 70/-. Note that the plain Lorimers from previous years had gone upmarket! From Edinburgh I travel overnight to Inverness (47141). </t>
  </si>
  <si>
    <t>I catch the overnight sleeper as far as Plymouth, the public departure time was 23.59 and not the 00.00 that it actually departed. (50031). Arrival in Plymouth is fifteen-minutes late, but plenty of time to catch the next train back to Newton Abbott change trains for Westbury where I change again for Weymouth. I visit the Golden Lion for Devenish (Weymouth), the Somerset House Hotel for Eldridge Pope Royal Oak and the Portland Railway for Hall &amp; Woodhouse Bitter. Back on the train (33109) I get off in Southampton for Marstons Mild at the Osbourne. The pubs have shut now and I travel to Salisbury (33115) where I have 55 minutes to compose the Wikipedia entry that will be useful in the future for Russian Spies. Next back into Waterloo (50020) and a quick visit to the Wellington Tavern for Arkells BBB and then over to Euston. I’ve been looking at the pubs opposite the station in Macclesfield for some years as I have passed through so this time I get off and visit the Nags Head for Robinsons Mild, Old Millstone for Marstons Burton Bitter and the Bull and Gate for Wilsons Mild. No time for a pint crossing between Piccadilly and Victoria but once in Bury I call in at the Royal Huntsman for the last pint of the week of Thwaites Bitter.</t>
  </si>
  <si>
    <t>September 1st to 7th 1984</t>
  </si>
  <si>
    <t>Pub in 1984 GBG</t>
  </si>
  <si>
    <t>Hare &amp; Hounds</t>
  </si>
  <si>
    <t>Marble Arch</t>
  </si>
  <si>
    <t>16.34</t>
  </si>
  <si>
    <t>17.04</t>
  </si>
  <si>
    <t>18.15 on 17.22</t>
  </si>
  <si>
    <t>19.04</t>
  </si>
  <si>
    <t>20.37</t>
  </si>
  <si>
    <t>Wortley Almshouses</t>
  </si>
  <si>
    <t>21.31</t>
  </si>
  <si>
    <t>Chiltern</t>
  </si>
  <si>
    <t>Beechwood</t>
  </si>
  <si>
    <t>Nags Head (Covent Garden)</t>
  </si>
  <si>
    <t>McMullens</t>
  </si>
  <si>
    <t>AK Mild</t>
  </si>
  <si>
    <t>Marquess of Anglesey</t>
  </si>
  <si>
    <t xml:space="preserve">This is the last one! (More hoorays) Since my last week in 1982 I think some changes had occurred and the routings and places served east to west through Manchester had changed, this is why I leave from Manchester Victoria (and not Piccadilly) for Sheffield. (47455) But before leaving I visit the Marble Arch for Jennings Bitter and the Hare &amp; Hounds for Tetley (Warrington) Mild. The train runs late and I have a three-minute connection for Doncaster at Sheffield (45148) Once in Doncaster at 17.00 I realise that the pubs do not open until 18.00 (Off to a good start). I had planned to stay until 19.44, but the trains are running late and I decide to catch the 17.22 which is 53 minutes late and I will make an unplanned stop in Peterborough. I visit the Still for Elgoods Bitter, the Royal for Whitbread Castle Eden Ale and the Wortley Almshouses for Sam Smiths OBB. Back to the station to catch another late running train to Kings Cross where I arrive two minutes later than planned and now have time to visit some more pubs as I cross to Paddington. First stop is the Shires Bar at St Pancras for Chiltern Beechwood, the Nags Head for McMullens AK Mild and the Marquess of Anglesey for Youngs Bitter. The 23.59 has been retimed to 23.57 and I travel as far as Plymouth, (50011) though my original plan had been to Truro. </t>
  </si>
  <si>
    <t>05.24</t>
  </si>
  <si>
    <t>07.02</t>
  </si>
  <si>
    <t>10.08</t>
  </si>
  <si>
    <t>11.54</t>
  </si>
  <si>
    <t>11.55</t>
  </si>
  <si>
    <t>12.06</t>
  </si>
  <si>
    <t>13.28</t>
  </si>
  <si>
    <t>12.09</t>
  </si>
  <si>
    <t>Golden Hill</t>
  </si>
  <si>
    <t>Exmoor</t>
  </si>
  <si>
    <t>Cotleigh</t>
  </si>
  <si>
    <t>Tawney Bitter</t>
  </si>
  <si>
    <t>Saxon Bar</t>
  </si>
  <si>
    <t>15.27</t>
  </si>
  <si>
    <t>16.25</t>
  </si>
  <si>
    <t>17.20</t>
  </si>
  <si>
    <t>18.08</t>
  </si>
  <si>
    <t>19.19 on 17.40</t>
  </si>
  <si>
    <t>Pennycomequick</t>
  </si>
  <si>
    <t>20.34</t>
  </si>
  <si>
    <t>22.57</t>
  </si>
  <si>
    <t>Cornish Bitter</t>
  </si>
  <si>
    <t>I travel back to Exeter St Davids and take an early trip out to Barnstaple and back (33029), then down to Exmouth and back to Topsham where the Bridge is now open for Golden Hill Exmoor Ale and Blackawton Best Bitter. Back in Exeter St Davids I visit the Saxon Bar for a pint of Draught Bass and I travel back down to Plymouth on the Summer Saturdays only Manchester Piccadilly to Newquay (47088) for the trip up to Gunnislake. When I get back to Plymouth it is apparent there are no trains heading further west as there has been a loco failure, so I must sit and wait for it to sort itself out. As it is apparent there will be no train for a while a nip down the road to the Pennycomequick for a pint of Halls Harvest Bitter. When I get back to the station it turns out I am about to see a very unusual arrival. The train that has failed is the 1V87 12.10 Liverpool Lime St to Penzance it is a High Speed Train (HST) with power cars 43131 on the front and 43149 (Both still working in Scotland nearly 40 years later) on the rear, it is having a bad day as 43131 failed approaching Birmingham but managed to reach New St utilising the rear power car only. In 1984 BR policy was to provide a loco to haul the train and its passengers to its destination. Nowadays it is likely the train would just be terminated. Normally a Passenger loco would be provided locally, but in this instance Saltley depot provided a fifteen-month-old Freight loco 58002. This combination of a Class 58 loco and HST had never been seen before. The Saltley driver would have route knowledge as far as Bristol, but no driver would have loco knowledge beyond Bristol. So, the loco would need swapping at Bristol where the depot is very close to the station and photos taken on the day show suitable locos were available. However, the loco was not changed and the booked driver who had the route knowledge continued sat in the cab as a pilot to the Saltley driver. The train was already running late and Class 58 freight locos have a top speed of 80mph, most passenger locos were 90-100mph and the HST 125mph, so inevitably further time was going to be lost. Once past Taunton and between there and Plymouth there are some rather steep uphill banks. By now the trainspotters jungle telegraph was working and word was spreading down the line about the train. No mobile phones or social media in those days! The train had been progressing well but Rattery Bank proved too much and 58002 failed and coasted to a halt between Wrangton and Ivybridge. At this point the pilot driver moved into the HST and powered up the rear power car and driving blind from the front power car pushed the train now mainly downhill onwards to Plymouth at a low speed with the Saltley driver who could see where he was going operating the brakes. I have three photos of the trains arrival in Plymouth where it was terminated. There is speculation about whether or not 58002 would have stayed on the train all the way to Penzance with the Saltley driver and another pilot. Certainly, there was no change loco at Plymouth but that could have been because they knew the train was being terminated rather than continuing to Penzance. The ‘dead’ 58002 was towed back as far as Exeter by 50038 and from there to Bristol by 31202. Needless to say, there was a queue of westbound trains behind and I board the first of these which is itself running ninety-nine minutes late, but from my point of view I am only thirty-four minutes late (45148). By the time I arrive in St Austell the train itself is only now ninety minutes late, but for me it is forty-one minutes late and the pubs are open. I visit the Sun Inn for St Austell Bitter, the Queens Head for Courage (Plymouth) Best Bitter and the Stag Inn for Devenish (Redruth) Cornish Bitter, no time for the General Wolfe for Ushers Best Bitter this year. I return to the station only to find the sleeper is running late, so I did have time to visit the General Wolfe after all. The sleeper arrives fifty-seven minutes late, but is hauled by 47405 which has strayed a long way west from its normal territory of the East Coast Main Line, but is now on its way back.</t>
  </si>
  <si>
    <t>04.21</t>
  </si>
  <si>
    <t>Gatwick Airport</t>
  </si>
  <si>
    <t>06.17</t>
  </si>
  <si>
    <t>07.52</t>
  </si>
  <si>
    <t>Barnham</t>
  </si>
  <si>
    <t>08.57</t>
  </si>
  <si>
    <t>09.31</t>
  </si>
  <si>
    <t>Ryde Pier Head (arr by Ferry)</t>
  </si>
  <si>
    <t>10.28</t>
  </si>
  <si>
    <t>Ryde Esplanade</t>
  </si>
  <si>
    <t>Yelfs Tap Bar</t>
  </si>
  <si>
    <t xml:space="preserve">Burts </t>
  </si>
  <si>
    <t>Island Ale</t>
  </si>
  <si>
    <t>Royal Squadron</t>
  </si>
  <si>
    <t>13.20</t>
  </si>
  <si>
    <t>13.40</t>
  </si>
  <si>
    <t>19.08</t>
  </si>
  <si>
    <t>20.06</t>
  </si>
  <si>
    <t>Cooperage</t>
  </si>
  <si>
    <t>Ansells</t>
  </si>
  <si>
    <t>Exhibition</t>
  </si>
  <si>
    <t>S &amp; N (Newcastle)</t>
  </si>
  <si>
    <t>21.45</t>
  </si>
  <si>
    <t>21.47</t>
  </si>
  <si>
    <t>Bannermans</t>
  </si>
  <si>
    <t>Alloa</t>
  </si>
  <si>
    <t>Arrols 70/-</t>
  </si>
  <si>
    <t>23.06</t>
  </si>
  <si>
    <t>Malt Shovel</t>
  </si>
  <si>
    <t>04.50</t>
  </si>
  <si>
    <t>Dunrobin</t>
  </si>
  <si>
    <t>https://www.oldglasgowpubs.co.uk/dunrobin.html</t>
  </si>
  <si>
    <t>Pipps</t>
  </si>
  <si>
    <t>Broughton</t>
  </si>
  <si>
    <t>Horseshoe</t>
  </si>
  <si>
    <t>Tennants</t>
  </si>
  <si>
    <t>Heriot 80/-</t>
  </si>
  <si>
    <t>Chiltern Hundreds</t>
  </si>
  <si>
    <t>https://oldglasgowpubs.com/tag/chiltern-100</t>
  </si>
  <si>
    <t>Overnight I travel to Inverness (47467), I pass the time by catching the train out to Dingwall and then waiting for the following Kyle of Lochalsh train (26038). Once in Kyle I take a couple of photos of the loco running round its train from the viewpoint on the hill opposite the station. I’m back in Inverness to grab a pint of Youngers XXPS at the Phoenix Bar before heading south to Aberdeen (47040) and almost immediately from there via Perth and into Glasgow Queen St (47614, now a preserved Locomotive Services loco, but still earning its keep on their mainline on charter trains). In Glasgow I visit the Dunrobin for Dryborough Pentland, Pipps for Broughton Greenmantle Ale, Horseshoe for Tennant’s 80/- and Chiltern Hundreds for McEwans 80/-.</t>
  </si>
  <si>
    <t>06.49</t>
  </si>
  <si>
    <t>11.43</t>
  </si>
  <si>
    <t>Boars Head</t>
  </si>
  <si>
    <t>Worthington Dark</t>
  </si>
  <si>
    <t>15.09</t>
  </si>
  <si>
    <t>18.39</t>
  </si>
  <si>
    <t>19.45</t>
  </si>
  <si>
    <t>21.14</t>
  </si>
  <si>
    <t>22.23</t>
  </si>
  <si>
    <t>22.22</t>
  </si>
  <si>
    <t>Napier</t>
  </si>
  <si>
    <t xml:space="preserve">There are engineering works on the mainline tonight so the train is diverted via the Glasgow and South Western route via Kilmarnock and Dumfries so is diesel hauled by 47610. Changing to an electric for Euston at Carlisle. (87030). My original plan was to travel from Glasgow to Bristol Parkway and onto Swansea, but from Euston I go to Paddington to catch the same train at its starting point. Still no sign of the bear. In Swansea I change trains for Carmarthen (47463) and up the hill to the pubs, Boars Head for Felinfoel Mild, Harp for Buckleys Best Bitter and the Queens for Welsh Brewers Dark Mild. Its now time to head for home, but with an hour to spare in Swansea first I visit the Adam &amp; Eve for Brains Dark, and the Duke for Welsh Best Bitter. With the pubs now shut I head off to Shrewsbury on the Central Wales line of many small stations and halts and mainly winding single track. Once in Shrewsbury the pubs are open again and I visit the Albert for Woods Special Bitter and the Britannia for Wem Mild. Back to the station and I catch the train for Manchester Piccadilly (33018), it changes over to an Electric at Crewe (86223). I call in at the Castle &amp; Falcon for Burtonwood Bitter on my way across to Victoria and once in Bury I go down to the Napier for Thwaites Mild. </t>
  </si>
  <si>
    <t>08.58</t>
  </si>
  <si>
    <t>King Arms</t>
  </si>
  <si>
    <t>Westgate</t>
  </si>
  <si>
    <t>Oxford Station Bar</t>
  </si>
  <si>
    <t>16.13</t>
  </si>
  <si>
    <t>15.42</t>
  </si>
  <si>
    <t>18.33</t>
  </si>
  <si>
    <t>18.57</t>
  </si>
  <si>
    <t>19.01</t>
  </si>
  <si>
    <t>https://www.closedpubs.co.uk/kent/ashford_victoria.html</t>
  </si>
  <si>
    <t>20.09</t>
  </si>
  <si>
    <t>Taylor Walker</t>
  </si>
  <si>
    <t>Ind Coope (Romford)</t>
  </si>
  <si>
    <t>Prince William Henry</t>
  </si>
  <si>
    <t>Sussex Bitter</t>
  </si>
  <si>
    <t xml:space="preserve">Now refreshed I start again at Manchester Piccadilly and travel to Oxford starting with an Electric loco (86224) and changing to diesel in Birmingin (50047). In Oxford I visit the Kings Arms for Morland Bitter, the Westgate for Morrells Bitter and back at the station for Arkells BBB. I’m now heading for Brighton and the train goes via Reading, Kensington Olympia and East Croydon to get there. Some of the route before Kensington Olympia was over previously freight only lines. The pubs are shut again when I arrive in Brighton so I travel to Hastings and change for Ashford. In Ashford I squeeze in a pint of Shepherd Neame Bitter at the Victoria before going back into Waterloo. Before crossing to Euston I visit the Kings Arms for Taylor Walker Bitter, the Prince William Henry (Blackfriars) for Youngs Special Bitter and the Wellington Tavern for King &amp; Barnes Sussex Bitter. </t>
  </si>
  <si>
    <t>Fort William</t>
  </si>
  <si>
    <t>Central</t>
  </si>
  <si>
    <t>13.57</t>
  </si>
  <si>
    <t>14.24</t>
  </si>
  <si>
    <t>18.03</t>
  </si>
  <si>
    <t>Ayr</t>
  </si>
  <si>
    <t>20.45</t>
  </si>
  <si>
    <t>Matha Dickie's</t>
  </si>
  <si>
    <t>Strathalbyn</t>
  </si>
  <si>
    <t>Ale</t>
  </si>
  <si>
    <t>No 3</t>
  </si>
  <si>
    <t xml:space="preserve">From Euston I travel overnight to Fort William starting off with an Electric loco (86327) and switching to diesel for the run out to Fort William (37081). The arrival is conveniently timed to connect with the train to Mallaig, this is hauled by 37188 and the converted Class 25 known as Ethel 2 or 97251, this provides Electric heating for the coaches, and was a temporary measure whilst BR got round to installing Electric Heating on some of the Class 37s. Whilst in Mallaig I visit the Central Bar where the best offering is a bottle of Guinness. From Fort William I head back to Glasgow Queen St for the second time this week, I cross to Central and catch the train down to Ayr and visit Matha Dickies for a couple of pints of McEwans 80/-. Back in Glasgow I have time for a visit to the Blytheswood Bar for Strathalbyn Ale and Youngers No 3. </t>
  </si>
  <si>
    <t>07.21</t>
  </si>
  <si>
    <t>09.41</t>
  </si>
  <si>
    <t>Sheringham</t>
  </si>
  <si>
    <t>10.55</t>
  </si>
  <si>
    <t>Bell</t>
  </si>
  <si>
    <t>Ironmongers Arms</t>
  </si>
  <si>
    <t>Watneys (Norwich)</t>
  </si>
  <si>
    <t>Bullards Mild</t>
  </si>
  <si>
    <t>Micawbers Tavern</t>
  </si>
  <si>
    <t>LBA</t>
  </si>
  <si>
    <t>Windsors</t>
  </si>
  <si>
    <t>S&amp;P</t>
  </si>
  <si>
    <t>14.19</t>
  </si>
  <si>
    <t>Ipswich Buffet Bar</t>
  </si>
  <si>
    <t>Original</t>
  </si>
  <si>
    <t>Harwich Parkeston Quay</t>
  </si>
  <si>
    <t>15.31</t>
  </si>
  <si>
    <t>16.26</t>
  </si>
  <si>
    <t>18.12</t>
  </si>
  <si>
    <t>Apple &amp; Pears</t>
  </si>
  <si>
    <t xml:space="preserve">Wethereds </t>
  </si>
  <si>
    <t>22.02</t>
  </si>
  <si>
    <t>Crown &amp; Anchor</t>
  </si>
  <si>
    <t>T. Taylors</t>
  </si>
  <si>
    <t>Golden Best</t>
  </si>
  <si>
    <t>Heaton Park</t>
  </si>
  <si>
    <t>Parkside</t>
  </si>
  <si>
    <t>22.40</t>
  </si>
  <si>
    <t>Turf Tavern</t>
  </si>
  <si>
    <t>https://www.closedpubs.co.uk/lancashire/prestwich.html</t>
  </si>
  <si>
    <t xml:space="preserve">My next train is from Victoria and the Underground is not yet open, it’s a lovely day so I decide to walk. This takes you past Hyde Park and through the posh end of London, no I didn’t see the Queen up early and gone out taking the corgis for a walk. However, when passing the Dorchester, the Greeter man in his Top and Tails looking rather out of place at 5am is just instructing a cabby to go round to the back door to collect his fare, nudge, nudge, wink, wink. Obviously, somebody who doesn’t want to be seen, I look around, nobody is to be seen, not even lurking in the bushes in Hyde Park with a telephoto lens. Some people live in a different world to the rest of us, no sweat. Once at Victoria I catch the Gatwick Express out to, er, Gatwick Airport, this is a new premium service and utilises a Class 73 Electro Diesel and a rake of Special Gatwick Express coaches with above average luggage space. (73116). I continue onto Brighton back to Barnham and into Portsmouth Harbour, yes you can see the waves under the train. I catch the ferry across to the Isle of Wight and travel the length of the line down from Ryde Pier Head down to Shanklin and back to Ryde Esplanade passing time on the sea front until the pubs open. I visit the Castle for Gales BBB, Yelf’s Tap Bar for Burts Island Ale and the Royal Squadron for Ushers Best Bitter, which I had missed out on the previous evening. I catch the train for the two-minute trip down the pier. I ferry back to Portsmouth Harbour and catch the train for Waterloo and over to King Cross to head north to Newcastle where the pubs have reopened, I visit the Cooperage for Ansells Mild and the Bridge for the now cask version of Newcastle Exhibition, a different drink to the keg/tank versions of previous years. Back to the station and onto Edinburgh where I visit Bannermans for Archibald Arrols 70/-, Coopers for Lorimer &amp; Clark 70/- and the Malt Shovel for Lorimer &amp; Clark 60/-. </t>
  </si>
  <si>
    <t>Back to the station and heading for Euston again and still being diverted via Kilmarnock, the train is headed by another escapee from the East Coast Mainline 47418. I’m visiting East Anglia today so I cross to Liverpool St and out to Norwich (47542). From Norwich I go out to the coast at Sheringham and back to Norwich for lunchtime opening, I visit the Bell for Adnams Bitter, Ironmongers Arms for Bullards Mild, Micawbers Tavern for Adnams LBA and finally Windsors for Norwich S&amp;P Bitter. Next to Ipswich and two more pubs the Station for Tolly Cobbold Bitter and the station buffet for Tolly Cobbold Original. That's enough for an evening never mind a lunchtime. On my way back to Liverpool St I go out to Harwich Parkeston Quay (31422) and back to Manningtree to catch the rather late running train for the big city for the last time (47569). Despite being late I manage a pint of Whitbread Wethereds Bitter in the Apple &amp; Pears. Over to Euston and back to Manchester Piccadilly (85009) In Manchester I go to the Crown and Anchor for Taylors Golden Best and I get off the ’Leccy’ in Heaton Park to visit the Parkside for Boddingtons Mild and the Turf Tavern for Thwaites Bitter. One last pint of Thwaites Mild at the Royal Huntsman and on the last bus home for a well-earned rest. The All Line Rover ticket price this year was now £105 and inflation had increased, but not as much as the average price of a pint! With all the travelling across London between the various stations I had learnt where to stand to get on so that I would be opposite the best exit at the destination, nearly forty years later I think I went to London again, once in both 1985 and 1986 but I’ve not been back since, do I have any of this knowledge now? No, is the simple answer I haven’t needed it! Nothing remains the same, the Breweries and their Beers, the Pubs and their Customers, just as well I and others made a few notes at the time! Does Nostalgia come before Dementia, we shall see, but maybe will not know.</t>
  </si>
  <si>
    <t>All Line Rail Rover Trips</t>
  </si>
  <si>
    <t>7 Days April</t>
  </si>
  <si>
    <t>14 Days July</t>
  </si>
  <si>
    <t>N/A</t>
  </si>
  <si>
    <t>Total Number of Different Locations Visited 1975 to 1984</t>
  </si>
  <si>
    <t>Number of Different Beers Drunk 1975 to 1984</t>
  </si>
  <si>
    <t>Note some duplication is probable owing to name changes in the GBG's and by the breweries during the period, for what were in fact the same beers.</t>
  </si>
  <si>
    <t>Amount Spent on Beer 1975 to 1984</t>
  </si>
  <si>
    <t>Total number of Pints Drunk 1975 to 1984</t>
  </si>
  <si>
    <t>Average Cost 1975 to 1984</t>
  </si>
  <si>
    <t>I was never aware of the Good Beer Guide (GBG) produced in 1974, perhaps I avoided it or it avoided me at all costs, but the following year I acquired the 1975 version and started visiting some of the local pubs listed in it. In the previous few years, I’d travelled around the country on the trains for a week or on one occasion a fortnight using an All Line Rail Rover, so doing a week-long pub crawl round the country using the GBG and visiting pubs selling beer from distant breweries seemed a natural progression. Especially as Beer Festivals were virtually non existent as were any specialist beer wholesalers.</t>
  </si>
  <si>
    <t>So planning the trip was needed, this included using overnight trains, there were far more of them then than there are now, so the basic plan is to arrive overnight say at 5am or 6am, travel in the direction of where you want to be at lunchtime, visiting perhaps some of the secondary routes and branch lines to add interest and pass the time until the pubs open, visit the pub and perhaps move onto a second place to visit another pub or two, once the pubs shut move on again to where you want to be in the evening and be accessible for your next overnight train. Once arrived at your destination you have to actually find the pub listed in the GBG, no google maps in those days, but hopefully a town map outside the station. You have of course got to allow enough time to reach the pub, enjoy your pint or pints and get back to the station for your next planned train otherwise it is replanning on the hoof. This could also be caused by late running trains too. As everyone knows drinking too much means you are probably going to doze off on the train, so you might miss your next station and/or train. Luckily a national timetable had just been introduced but was quite bulky and weighed down the rucksack somewhat, which also had to accommodate several sets of spare clothes, coat for when it rained, food and soft drink. Returning home every night would have been a severe restricting factor, so one visit home for a refresh was planned. On many occasions unplanned and non GBG pubs and station bars were also visited, after all what else to do when your next train is running 20 minutes late!</t>
  </si>
  <si>
    <t>Cheers!</t>
  </si>
  <si>
    <t>https://camra.org.uk/pubs/bull-stirrup-chester-137084</t>
  </si>
  <si>
    <t>https://camra.org.uk/pubs/olde-custom-house-inn-chester-137107</t>
  </si>
  <si>
    <t>https://camra.org.uk/pubs/hole-in-the-wall-bristol-114001</t>
  </si>
  <si>
    <t>https://camra.org.uk/pubs/castle-inn-ryde-176740</t>
  </si>
  <si>
    <t>https://camra.org.uk/pubs/yelfs-hotel-ryde-176622</t>
  </si>
  <si>
    <t>https://camra.org.uk/pubs/railway-hotel-faversham-141788</t>
  </si>
  <si>
    <t>https://camra.org.uk/pubs/globe-engine-sittingbourne-141868</t>
  </si>
  <si>
    <t>https://camra.org.uk/pubs/proud-mary-cardiff-132914</t>
  </si>
  <si>
    <t>https://camra.org.uk/pubs/peppermint-bar-kitchen-cardiff-133131</t>
  </si>
  <si>
    <t>https://camra.org.uk/pubs/farmers-arms-rhymney-170337</t>
  </si>
  <si>
    <t>https://camra.org.uk/pubs/imperial-tavern-worcester-111309</t>
  </si>
  <si>
    <t>https://camra.org.uk/pubs/cardinals-hat-worcester-111334</t>
  </si>
  <si>
    <t>https://camra.org.uk/pubs/eagle-vaults-worcester-111320</t>
  </si>
  <si>
    <t>https://camra.org.uk/pubs/greyhound-worcester-111429</t>
  </si>
  <si>
    <t>https://camra.org.uk/pubs/maids-head-hotel-norwich-189742</t>
  </si>
  <si>
    <t>https://camra.org.uk/pubs/zoological-hull-181223</t>
  </si>
  <si>
    <t>https://camra.org.uk/pubs/new-inn-selby-123556</t>
  </si>
  <si>
    <t>https://camra.org.uk/pubs/hogshead-wolverhampton-127013</t>
  </si>
  <si>
    <t>https://camra.org.uk/pubs/skinners-arms-machynlleth-133962</t>
  </si>
  <si>
    <t>https://camra.org.uk/pubs/white-lion-machynlleth-133963</t>
  </si>
  <si>
    <t>https://camra.org.uk/pubs/red-lion-machynlleth-133961</t>
  </si>
  <si>
    <t>https://camra.org.uk/pubs/bridge-inn-topsham-166685</t>
  </si>
  <si>
    <t>https://camra.org.uk/pubs/barley-sheaf-liskeard-138904</t>
  </si>
  <si>
    <t>https://camra.org.uk/pubs/ship-inn-exeter-166275</t>
  </si>
  <si>
    <t>https://camra.org.uk/pubs/wagon-horses-lancaster-119315</t>
  </si>
  <si>
    <t>https://camra.org.uk/pubs/three-mariners-lancaster-119291</t>
  </si>
  <si>
    <t>https://camra.org.uk/pubs/sun-lancaster-119285</t>
  </si>
  <si>
    <t>https://camra.org.uk/pubs/alma-inn-bolton-122442</t>
  </si>
  <si>
    <t>https://camra.org.uk/pubs/hidden-knight-chesterfield-134600</t>
  </si>
  <si>
    <t>https://camra.org.uk/pubs/royal-oak-chesterfield-134613</t>
  </si>
  <si>
    <t>https://camra.org.uk/pubs/barley-mow-chesterfield-134524</t>
  </si>
  <si>
    <t>https://camra.org.uk/pubs/axminster-inn-axminster-166565</t>
  </si>
  <si>
    <t>https://camra.org.uk/pubs/kings-arms-salisbury-191954</t>
  </si>
  <si>
    <t>https://camra.org.uk/pubs/bull-salisbury-192180</t>
  </si>
  <si>
    <t>https://camra.org.uk/pubs/old-fox-inn-bristol-114715</t>
  </si>
  <si>
    <t>https://camra.org.uk/pubs/llandoger-trow-bristol-114037</t>
  </si>
  <si>
    <t>https://camra.org.uk/pubs/prince-of-wales-swindon-138764</t>
  </si>
  <si>
    <t>https://camra.org.uk/pubs/oxo-bar-oxford-156970</t>
  </si>
  <si>
    <t>https://camra.org.uk/pubs/bon-accord-glasgow-168727</t>
  </si>
  <si>
    <t>https://camra.org.uk/pubs/salisbury-arms-cambridge-131275</t>
  </si>
  <si>
    <t>https://camra.org.uk/pubs/dog-duck-stansted-mountfitchet-160175</t>
  </si>
  <si>
    <t>https://camra.org.uk/pubs/queens-head-stansted-mountfitchet-160181</t>
  </si>
  <si>
    <t>https://camra.org.uk/pubs/cambridge-blue-cambridge-131443</t>
  </si>
  <si>
    <t>https://camra.org.uk/pubs/two-tubs-bury-152964</t>
  </si>
  <si>
    <t>https://camra.org.uk/pubs/knight-inn-carlisle-144764</t>
  </si>
  <si>
    <t>https://camra.org.uk/pubs/king-hotel-pontarddulais-183784</t>
  </si>
  <si>
    <t>https://camra.org.uk/pubs/wheatsheaf-hotel-pontarddulais-183785</t>
  </si>
  <si>
    <t>https://camra.org.uk/pubs/mrs-fitzherberts-brighton-127302</t>
  </si>
  <si>
    <t>https://camra.org.uk/pubs/ship-chelmsford-185852</t>
  </si>
  <si>
    <t>https://camra.org.uk/pubs/crows-nest-leicester-173749</t>
  </si>
  <si>
    <t>https://camra.org.uk/pubs/plough-crawley-160271</t>
  </si>
  <si>
    <t>https://camra.org.uk/pubs/kings-head-hotel-st-neots-143068</t>
  </si>
  <si>
    <t>https://camra.org.uk/pubs/cross-keys-st-neots-143062</t>
  </si>
  <si>
    <t>https://camra.org.uk/pubs/hyde-park-st-neots-143067</t>
  </si>
  <si>
    <t>https://camra.org.uk/pubs/blue-bell-peterborough-157307</t>
  </si>
  <si>
    <t>https://camra.org.uk/pubs/mailed-horse-thorne-145728</t>
  </si>
  <si>
    <t>https://camra.org.uk/pubs/north-eastern-goole-145606</t>
  </si>
  <si>
    <t>https://camra.org.uk/pubs/grey-horse-manchester-137605</t>
  </si>
  <si>
    <t>https://camra.org.uk/pubs/george-hotel-holyhead-146202</t>
  </si>
  <si>
    <t>https://camra.org.uk/pubs/gleesons-holyhead-146203</t>
  </si>
  <si>
    <t>https://camra.org.uk/pubs/caernarfon-castle-holyhead-146197</t>
  </si>
  <si>
    <t>https://camra.org.uk/pubs/golden-lion-weymouth-141261</t>
  </si>
  <si>
    <t>https://camra.org.uk/pubs/duke-of-cornwall-weymouth-141254</t>
  </si>
  <si>
    <t>https://camra.org.uk/pubs/wheatsheaf-oxford-157008</t>
  </si>
  <si>
    <t>https://camra.org.uk/pubs/solent-inn-ryde-176619</t>
  </si>
  <si>
    <t>https://camra.org.uk/pubs/harrys-bar-ryde-176746</t>
  </si>
  <si>
    <t>https://camra.org.uk/pubs/beer-house-manchester-137496</t>
  </si>
  <si>
    <t>https://camra.org.uk/pubs/waterloo-hotel-bury-152969</t>
  </si>
  <si>
    <t>https://camra.org.uk/pubs/yacht-inn-penzance-139070</t>
  </si>
  <si>
    <t>https://camra.org.uk/pubs/blue-anchor-helston-138858</t>
  </si>
  <si>
    <t>https://camra.org.uk/pubs/railway-tavern-chelmsford-185803</t>
  </si>
  <si>
    <t>https://camra.org.uk/pubs/original-plough-chelmsford-185785</t>
  </si>
  <si>
    <t>https://camra.org.uk/pubs/albion-bar-tumbledown-hotel-shrewsbury-144604</t>
  </si>
  <si>
    <t>https://camra.org.uk/pubs/station-hotel-shrewsbury-145115</t>
  </si>
  <si>
    <t>https://camra.org.uk/pubs/vine-hotel-stafford-145894</t>
  </si>
  <si>
    <t>https://camra.org.uk/pubs/new-victoria-stafford-145925</t>
  </si>
  <si>
    <t>https://camra.org.uk/pubs/prince-albert-stafford-145973</t>
  </si>
  <si>
    <r>
      <t>It was the Queen’s Silver Jubilee year, in 2022 we had the Platinum Jubilee and sadly then the Funeral. Any details of my travels in 1977 are either lost or perhaps hopefully not found yet. Only two things survive, my Diary which notes Rail Rover dates as being July 1</t>
    </r>
    <r>
      <rPr>
        <vertAlign val="superscript"/>
        <sz val="11"/>
        <color theme="1"/>
        <rFont val="Calibri"/>
        <family val="2"/>
        <scheme val="minor"/>
      </rPr>
      <t>st</t>
    </r>
    <r>
      <rPr>
        <sz val="11"/>
        <color theme="1"/>
        <rFont val="Calibri"/>
        <family val="2"/>
        <scheme val="minor"/>
      </rPr>
      <t xml:space="preserve"> to July 8</t>
    </r>
    <r>
      <rPr>
        <vertAlign val="superscript"/>
        <sz val="11"/>
        <color theme="1"/>
        <rFont val="Calibri"/>
        <family val="2"/>
        <scheme val="minor"/>
      </rPr>
      <t>th</t>
    </r>
    <r>
      <rPr>
        <sz val="11"/>
        <color theme="1"/>
        <rFont val="Calibri"/>
        <family val="2"/>
        <scheme val="minor"/>
      </rPr>
      <t>, plus my list of Pubs, Breweries and Beers, however this shows the dates of the rail rover being a week later! Unusually there are no beers being drunk on the Friday night, but first thing on the Saturday morning I’m having a couple of pints of Palmers Bitter at the Axminster Inn, so this would indicate overnight travel down to the West Country and back to Exeter similar to 1976. The Pubs in Axminster opened at 10am and on this occasion I arrived slightly early, so I was first in when the doors opened, well no a guy at the bar was just finishing his pint to leave, the landlord said with a smile that he worked nights and like everybody else wanted a couple of pints before going to bed.  After leaving Axminster the train was halted in the passing loop at the closed station of Chard Rd, there wasn’t a lot there then or now, but in 1977 there was a pub. As the train coming from the London direction had failed, I and a good number of other passengers opted for the pub rather than sit on the train in the sun. Unfortunately, the pub did not sell any Real Ale, but did sell bottle conditioned Worthington’s White Shield which was always a good substitute. I had two bottles so we must have been stuck there quite a while. Next, I must have got off in Salisbury as I went for half of Bishop’s Tipple at the Swan at Harnham Bridge on the outskirts. As my next beers were in Holyhead I must have gone into London Waterloo and over to London Euston before travelling to Crewe and onto Holyhead. Here I managed Burtonwood Dark Mild in the George, Ind Coope Bitter at the Rose &amp; Crown and Greenall Whitley Bitter at the Caernarfon Castle, I have a vague recollection of it being rather rowdy on the main street, no I wasn’t the cause or part of this! Nowadays Holyhead is not a good place to be if you want any cask beer!</t>
    </r>
  </si>
  <si>
    <t>https://camra.org.uk/pubs/cottage-cardiff-132868</t>
  </si>
  <si>
    <t>https://camra.org.uk/pubs/nos-da-bar-milford-haven-159781</t>
  </si>
  <si>
    <t>https://camra.org.uk/pubs/dog-piano-carmarthen-133425</t>
  </si>
  <si>
    <t>https://camra.org.uk/pubs/ship-on-shore-sheerness-141856</t>
  </si>
  <si>
    <t>https://camra.org.uk/pubs/free-trade-berwick-upon-tweed-193457</t>
  </si>
  <si>
    <t>https://camra.org.uk/pubs/brewers-arms-berwick-upon-tweed-193539</t>
  </si>
  <si>
    <t>https://camra.org.uk/pubs/albert-inn-totnes-148659</t>
  </si>
  <si>
    <t>https://camra.org.uk/pubs/royal-seven-stars-hotel-totnes-148661</t>
  </si>
  <si>
    <t>https://camra.org.uk/pubs/bar-batida-weymouth-141263</t>
  </si>
  <si>
    <t>https://camra.org.uk/pubs/shakespeare-hotel-stratford-upon-avon-153737</t>
  </si>
  <si>
    <t>Closed until 2026</t>
  </si>
  <si>
    <t>https://camra.org.uk/pubs/line-whistle-crewe-136125</t>
  </si>
  <si>
    <t>https://camra.org.uk/pubs/old-station-hotel-llandudno-junction-112725</t>
  </si>
  <si>
    <t>All too soon its back on the bus into Bury and another walk across Manchester between the main stations, there must be an easier way to get to Piccadilly, I get out my trusty Crystal Ball and I see something yellowish, but it’s not very clear….. Today is a filling in the gaps day between places I haven’t previously travelled between before. So off to Birmingin New Street and change trains for Banbury, where I change again for Princes Risborough where I had only passed though on my way from Marylebone to Aylesbury a few years before. Then back to Banbury and onto Leamington Spa for onward travel for the first pint of the day, it’s in the bar of the Shakespeare Hotel in Stratford on Avon and its Donnington Bitter from Stow on the Wold. Luckily most of the hundreds of tourists don’t have a copy of the Good Beer Guide to know of its existence. (Don’t bother going now as it’s a Mercure Hotel and only national/global brand offerings are available). The train from Stratford is for Birmingin Moor Street so a walk is required around the concrete jungle between there and New Street. Next stop Crewe where I manage a quick pint of Robinsons Best Bitter before catching the train to Chester then Llandudno Junction. In the twenty minutes before my next train, I visit the Station but it has no real ale so I make do with a bottle of Guinness, which at this time was bottle conditioned and readily available everywhere. An evening trip up to Blaenau Ffestiniog was probably not the best time to visit this scenic line, and with a four-minute turnround no chance of a drink either, nor on the return to Llandudno Junction for another bottle of Guinness as by now it was past closing time. Onwards to Holyhead to catch the overnight train to Euston, needless to say this is another overnight train that ceased to run long ago.</t>
  </si>
  <si>
    <t>https://camra.org.uk/pubs/little-wellington-stowmarket-183472</t>
  </si>
  <si>
    <t>https://camra.org.uk/pubs/glebe-stoke-on-trent-122979</t>
  </si>
  <si>
    <t>https://camra.org.uk/pubs/alex-bognor-regis-135345</t>
  </si>
  <si>
    <t>https://camra.org.uk/pubs/famous-royal-navy-volunteer-bristol-113936</t>
  </si>
  <si>
    <t>https://camra.org.uk/pubs/king-william-ale-house-bristol-114021</t>
  </si>
  <si>
    <t>https://camra.org.uk/pubs/george-railway-bristol-114658</t>
  </si>
  <si>
    <t>https://camra.org.uk/pubs/york-bolton-122543</t>
  </si>
  <si>
    <t>https://camra.org.uk/pubs/bier-twist-lancaster-119187</t>
  </si>
  <si>
    <t>Blue Anchor (Market Square)</t>
  </si>
  <si>
    <t>I wake up in Glasgow and the train is early. It’s another day touring the suburban lines that work out from Glasgow Central. First of the day is out to Motherwell and back into Central via Hamilton West. Next its out to Lanark and back into Motherwell changing trains to go back into Central via Kirkhill. Next its out to East Kilbride and back then to Neilston and back. This to and froing is getting thirsty work, time for a beer or four, first stop the Bay Horse for McEwans 80/- and onto the Bon Accord for Maclays 60/-, 70/- and a long way from home Fullers London Pride at 45p a pint - London Prices! Charing Cross beckons for a trip out to Balloch Pier. The timetable indicates a nine-minute layover at the Pier but that is not what happens, the crew change ends and set off for Balloch Central and take the layover there. Not impressed as I have to leg it the ¾ of a mile down to Balloch Central to catch the train again, bear in mind I have fairly large rucksack to carry and not mention the four pints I had an hour earlier. I get off at Queens Street lower level and quickly make it over to Central to head back south and home for the refresh.  However, the train stops in Lancaster, just before the pubs open at 18.00 and those in the know are aware that the Blue Anchor opens for food half an hour before this, so, you can order your food eat it and then go to the bar for a pint of Mitchells, in this case Mild, to nicely wash the food down. The visit to the Waggon &amp; Horses on the Quayside for Hartleys Bitter was obligatory when in Lancaster, back into town for Mitchells Bitter at the Tramway and the much-missed Yates and Jacksons Bitter at the Sun Inn which is the closest pub to the station. The train for home was the Barrow to Euston overnight sleeper regular haulage for Class 40’s or two on one occasion. (Rumour Denial - Anybody would think I used to do this trip to Lancaster on Friday evenings on a regular basis after work.) Changing trains in Preston for the Blackpool to Manchester Victoria got you nicely into Bolton in time for a pint from a choice of the town centre pubs before catching the last bus home. Easiest was the York opposite the station for the rare and soon to disappear Burtonwood Light Mild on this occasion.</t>
  </si>
  <si>
    <t>https://camra.org.uk/pubs/farriers-arms-st-albans-192507</t>
  </si>
  <si>
    <t>https://www.prezzorestaurants.co.uk/restaurant/enfield</t>
  </si>
  <si>
    <t>https://camra.org.uk/pubs/victoria-ipswich-183387</t>
  </si>
  <si>
    <t>https://camra.org.uk/pubs/station-hotel-ipswich-183376</t>
  </si>
  <si>
    <r>
      <t>It’s the last day so I need to make sure I get home, where to, first down to St Pancras over to Charing Cross out to Tonbridge change trains for Eridge and out to the end of the line at Uckfield, back as far as Hurst Green then to East Grinstead and from there to Clapham Junction, only four minutes to find the right platform, there’s just a few to choose from. Next stop Windsor and Eton Riverside, just as well the pubs are shut as this is a very expensive place. Posh tourists visit and expect to meet the Queen out doing her shopping and visiting the caff (Starmucks doesn’t arrive until 1998) for her All English Breakfast with Spam. They pay the price.  I walk from the Southern Region station to the Western Region one, Windsor Central and from here to Slough, quite a contrast in just three miles! Next its out to Swindon and I should have time for a pint but the train runs late so change trains for Gloucester via Kemble. Again, the train runs late so no time for a pint, but there was as my next train is running late too, this gets me to Birmingin New St and I change into yet another late running train for Manchester Piccadilly. I call in at the Coach &amp; Horses at the bottom of the station approach for the very late first pint of the day, its Pollards JB. Walk over to Victoria and catch the ‘leccy’ back to Bury and very unusually that runs slightly late too, so no time for a last orders pint in Bury. Today’s score is Late Trains 5 Pints 1. It’s August 24</t>
    </r>
    <r>
      <rPr>
        <vertAlign val="superscript"/>
        <sz val="11"/>
        <color theme="1"/>
        <rFont val="Calibri"/>
        <family val="2"/>
        <scheme val="minor"/>
      </rPr>
      <t>th</t>
    </r>
    <r>
      <rPr>
        <sz val="11"/>
        <color theme="1"/>
        <rFont val="Calibri"/>
        <family val="2"/>
        <scheme val="minor"/>
      </rPr>
      <t xml:space="preserve">, should I have remembered something else today, no not yet, but in twelve years time I will have too!   </t>
    </r>
  </si>
  <si>
    <t>https://camra.org.uk/pubs/golden-cross-redditch-154046</t>
  </si>
  <si>
    <t>https://camra.org.uk/pubs/southampton-hotel-surbiton-179633</t>
  </si>
  <si>
    <t>https://camra.org.uk/pubs/thirty3hz-guildford-150947</t>
  </si>
  <si>
    <t>https://camra.org.uk/pubs/hen-chickens-berwick-upon-tweed-193765</t>
  </si>
  <si>
    <t>https://camra.org.uk/pubs/brown-bear-berwick-upon-tweed-193543</t>
  </si>
  <si>
    <t xml:space="preserve">I travel overnight from Paddington to Plymouth and back to Reading. It is now a long two days on the Southern region commuter network as this is where there are most of the lines I have not previously visited. It’s going to be a long slog. First stop Staines, Weybridge, Woking, Alton, Aldershot, Guildford where in thirteen minutes I manage a pint of Ind Coope Burton Ale in the Plough and onto Surbiton. As I have twenty minutes between trains this time, I dash out for a pint of Ruddles County which at 58p is the most expensive pint of the week, the pub only lasts another 10 years before it is demolished and replaced by an office block. Surbiton station itself is in the Art Deco style and worth a visit in itself. So, after that you have to go somewhere posh, is Hampton Court, OK Yah? From there to New Malden, onto Twickenham and into Waterloo, across to Kings Cross and a four hour hop to Berwick on Tweed. A wander down the main street from the station and it was McEwans 70/- in the Brewers Arms, and Lorimers Scotch in the Hen &amp; Chickens and the Brown Bear. </t>
  </si>
  <si>
    <t>https://camra.org.uk/pubs/bear-horsham-160364</t>
  </si>
  <si>
    <t>https://camra.org.uk/pubs/rock-craft-house-horsham-160388</t>
  </si>
  <si>
    <t>https://camra.org.uk/pubs/north-street-tavern-sudbury-125898</t>
  </si>
  <si>
    <t>https://camra.org.uk/pubs/paxton-arms-crystal-palace-128180</t>
  </si>
  <si>
    <t>https://camra.org.uk/pubs/compass-bromley-128092</t>
  </si>
  <si>
    <t>https://camra.org.uk/pubs/emz-lounge-sheffield-147438</t>
  </si>
  <si>
    <t>https://camra.org.uk/pubs/alexandra-hotel-derby-143238</t>
  </si>
  <si>
    <t>https://www.closedpubs.co.uk/derbyshire/derby_de1_sirrobertpeel.html</t>
  </si>
  <si>
    <t>https://camra.org.uk/pubs/noahs-ark-derby-143272</t>
  </si>
  <si>
    <t>https://camra.org.uk/pubs/victoria-inn-derby-143467</t>
  </si>
  <si>
    <t>https://www.closedpubs.co.uk/dorset/weymouth_jerseytavern.html</t>
  </si>
  <si>
    <t>https://www.closedpubs.co.uk/dorset/weymouth_portlandrailway.html</t>
  </si>
  <si>
    <t>https://camra.org.uk/pubs/morant-arms-brockenhurst-187971</t>
  </si>
  <si>
    <t>https://camra.org.uk/pubs/wellington-london-158452</t>
  </si>
  <si>
    <t>https://camra.org.uk/pubs/hole-in-the-wall-london-158449</t>
  </si>
  <si>
    <t>https://camra.org.uk/pubs/goose-manchester-137619</t>
  </si>
  <si>
    <t>https://pubs-of-manchester.blogspot.com/2010/01/coach-horses-london-road.html</t>
  </si>
  <si>
    <t>https://www.closedpubs.co.uk/wiltshire/swindon_dukeofwellington.html</t>
  </si>
  <si>
    <t>https://www.closedpubs.co.uk/cornwall/penryn_crosskeys.html</t>
  </si>
  <si>
    <t>https://www.closedpubs.co.uk/lancashire/bury_brunswick.html</t>
  </si>
  <si>
    <t>https://www.closedpubs.co.uk/lancashire/lancaster_tramwayhotel.html</t>
  </si>
  <si>
    <t>https://camra.org.uk/pubs/hop-vine-st-austell-139185</t>
  </si>
  <si>
    <t>https://www.closedpubs.co.uk/cornwall/staustell_generalwolfe.html</t>
  </si>
  <si>
    <t>https://camra.org.uk/pubs/stag-inn-st-austell-139190</t>
  </si>
  <si>
    <t>https://www.closedpubs.co.uk/worcestershire/worcester_longstop.html</t>
  </si>
  <si>
    <t>https://camra.org.uk/pubs/lamb-flag-worcester-111304</t>
  </si>
  <si>
    <t>https://camra.org.uk/pubs/whitesmiths-arms-gloucester-171583</t>
  </si>
  <si>
    <t>https://camra.org.uk/pubs/great-western-hotel-exeter-166155</t>
  </si>
  <si>
    <t>https://camra.org.uk/pubs/queens-head-hotel-st-austell-139186</t>
  </si>
  <si>
    <t>https://camra.org.uk/pubs/hand-in-hand-brighton-127662</t>
  </si>
  <si>
    <t>https://camra.org.uk/pubs/basketmakers-arms-brighton-127288</t>
  </si>
  <si>
    <t>https://camra.org.uk/pubs/eagle-brighton-127393</t>
  </si>
  <si>
    <t>https://camra.org.uk/pubs/queens-head-brighton-127453</t>
  </si>
  <si>
    <t>https://camra.org.uk/pubs/duke-of-wellington-newcastle-upon-tyne-193062</t>
  </si>
  <si>
    <t>https://camra.org.uk/pubs/kings-head-inn-berwick-upon-tweed-193786</t>
  </si>
  <si>
    <t>https://www.closedpubs.co.uk/lancashire/manchester_m1_johnwillielees.html</t>
  </si>
  <si>
    <t>https://camra.org.uk/pubs/nelson-norwich-189701</t>
  </si>
  <si>
    <t>https://camra.org.uk/pubs/olde-castle-hotel-doncaster-145545</t>
  </si>
  <si>
    <t>https://camra.org.uk/pubs/sloop-inn-barton-upon-humber-150545</t>
  </si>
  <si>
    <t>https://camra.org.uk/pubs/bootham-tavern-york-123307</t>
  </si>
  <si>
    <t>https://camra.org.uk/pubs/york-arms-york-123489</t>
  </si>
  <si>
    <t>https://camra.org.uk/pubs/commercial-hotel-comm-bar-thurso-176875</t>
  </si>
  <si>
    <t>https://camra.org.uk/pubs/phoenix-ale-house-inverness-176788</t>
  </si>
  <si>
    <t>https://pubs-of-manchester.blogspot.com/2010/01/castle-and-falcon.html</t>
  </si>
  <si>
    <t>Once again, a familiar start on the ‘Leccy’ into Manchester Victoria and over to Piccadilly with a stop at the Castle and Falcon for Burtonwood Bitter on the way. This year it is time to head east on the return working of the Harwich Boat Train. This was hauled by 47311, which was one of the non-boilered sub class, so would only potentially be used on passenger trains in summer, more unusually it was the only one allocated to Stratford in London, so had gained their custom white roof. Also, it was the only one of the sub class which had the slow speed controls necessary for hauling the Merry Go Round freight trains isolated. I change trains in Sheffield for Doncaster. Once there the pubs have opened and I visit the Hallcross for Stocks Bitter, St Leger Tavern for Shipstones Mild, the Old Castle for Home Bitter and the White Swan for Wards Bitter.  Next onto to Peterborough for Elgoods Bitter (definitely not the Mild!) at The Still and Wethereds Bitter at the Royal, before returning to the station and onwards to the now Deltic free Kings Cross.</t>
  </si>
  <si>
    <t>https://camra.org.uk/pubs/hallcross-doncaster-145529</t>
  </si>
  <si>
    <t>https://camra.org.uk/pubs/biscuit-billys-doncaster-145560</t>
  </si>
  <si>
    <t>https://camra.org.uk/pubs/white-swan-doncaster-145571</t>
  </si>
  <si>
    <t>https://camra.org.uk/pubs/old-still-peterborough-157648</t>
  </si>
  <si>
    <t>https://camra.org.uk/pubs/cattlemans-chicken-shop-paignton-148991</t>
  </si>
  <si>
    <t>https://camra.org.uk/pubs/queens-hotel-newton-abbot-148718</t>
  </si>
  <si>
    <t>https://camra.org.uk/pubs/lord-nelson-inn-brighton-127756</t>
  </si>
  <si>
    <t>https://camra.org.uk/pubs/three-bulls-heads-newcastle-upon-tyne-193270</t>
  </si>
  <si>
    <t>https://camra.org.uk/pubs/rosies-bar-newcastle-upon-tyne-193136</t>
  </si>
  <si>
    <t>https://camra.org.uk/pubs/greenmantle-edinburgh-150134</t>
  </si>
  <si>
    <t>https://camra.org.uk/pubs/tarry-ile-bar-inverness-176991</t>
  </si>
  <si>
    <t>https://camra.org.uk/pubs/victoria-bar-glasgow-169152</t>
  </si>
  <si>
    <t>https://camra.org.uk/pubs/wee-mans-glasgow-195084</t>
  </si>
  <si>
    <t>https://camra.org.uk/pubs/nelson-norwich-189592</t>
  </si>
  <si>
    <t>https://camra.org.uk/pubs/compleat-angler-norwich-189598</t>
  </si>
  <si>
    <t>https://camra.org.uk/pubs/barley-mow-leicester-173724</t>
  </si>
  <si>
    <t>https://camra.org.uk/pubs/museum-sheffield-147416</t>
  </si>
  <si>
    <t>https://camra.org.uk/pubs/globe-sheffield-147392</t>
  </si>
  <si>
    <t>https://camra.org.uk/pubs/knowsley-bury-152911</t>
  </si>
  <si>
    <t>https://camra.org.uk/pubs/drovers-arms-hotel-carmarthen-133406</t>
  </si>
  <si>
    <t>https://carmarthenshire.my.site.com/en/s/planning-application/a0b5J000000RlAhQAK/d418743</t>
  </si>
  <si>
    <t>https://www.closedpubs.co.uk/oxfordshire/oxford_welshpony.html</t>
  </si>
  <si>
    <t>https://www.closedpubs.co.uk/kent/tunbridgewells_holeinthewall.html</t>
  </si>
  <si>
    <t>https://www.closedpubs.co.uk/oxfordshire/oxford_cricketersarms.html</t>
  </si>
  <si>
    <t>https://camra.org.uk/pubs/alma-arms-uckfield-163147</t>
  </si>
  <si>
    <t>https://camra.org.uk/pubs/station-uckfield-163149</t>
  </si>
  <si>
    <t>https://camra.org.uk/pubs/coach-horses-banbury-156352</t>
  </si>
  <si>
    <t>https://camra.org.uk/pubs/bear-inn-oxford-157007</t>
  </si>
  <si>
    <t>https://camra.org.uk/pubs/somerset-house-hotel-weymouth-141288</t>
  </si>
  <si>
    <t>https://camra.org.uk/pubs/osborne-southampton-188745</t>
  </si>
  <si>
    <t>https://camra.org.uk/pubs/nags-head-macclesfield-173142</t>
  </si>
  <si>
    <t>https://camra.org.uk/pubs/old-millstone-macclesfield-173144</t>
  </si>
  <si>
    <t>https://camra.org.uk/pubs/108s-macclesfield-173633</t>
  </si>
  <si>
    <t>https://camra.org.uk/pubs/hare-hounds-manchester-137462</t>
  </si>
  <si>
    <t>https://camra.org.uk/pubs/marble-arch-manchester-137493</t>
  </si>
  <si>
    <t>https://camra.org.uk/pubs/bar-bloc-peterborough-157386</t>
  </si>
  <si>
    <t>https://camra.org.uk/pubs/wortley-almshouses-peterborough-157416</t>
  </si>
  <si>
    <t>https://camra.org.uk/pubs/nags-head-london-129347</t>
  </si>
  <si>
    <t>https://camra.org.uk/pubs/marquess-of-anglesey-london-128832</t>
  </si>
  <si>
    <t>https://www.closedpubs.co.uk/devon/topsham_kingshead.html</t>
  </si>
  <si>
    <t>https://www.closedpubs.co.uk/devon/plymouth_pennycomequick.html</t>
  </si>
  <si>
    <t>https://camra.org.uk/pubs/coburgs-ryde-176588</t>
  </si>
  <si>
    <t>https://camra.org.uk/pubs/cooperage-newcastle-upon-tyne-193126</t>
  </si>
  <si>
    <t>https://camra.org.uk/pubs/bridge-hotel-newcastle-upon-tyne-193060</t>
  </si>
  <si>
    <t>https://camra.org.uk/pubs/bannermans-edinburgh-150852</t>
  </si>
  <si>
    <t>https://camra.org.uk/pubs/malt-shovel-edinburgh-150807</t>
  </si>
  <si>
    <t>https://camra.org.uk/pubs/macconnels-bar-glasgow-194925</t>
  </si>
  <si>
    <t>https://camra.org.uk/pubs/horse-shoe-glasgow-168782</t>
  </si>
  <si>
    <t>https://www.closedpubs.co.uk/lancashire/bury_napier.html</t>
  </si>
  <si>
    <t>https://camra.org.uk/pubs/boars-head-hotel-carmarthen-133402</t>
  </si>
  <si>
    <t>https://camra.org.uk/pubs/queens-hotel-carmarthen-133419</t>
  </si>
  <si>
    <t>https://camra.org.uk/pubs/hippos-swansea-183796</t>
  </si>
  <si>
    <t>https://camra.org.uk/pubs/popworld-swansea-183803</t>
  </si>
  <si>
    <t>https://camra.org.uk/pubs/alb-shrewsbury-144602</t>
  </si>
  <si>
    <t>https://camra.org.uk/pubs/britannia-shrewsbury-144688</t>
  </si>
  <si>
    <t>https://camra.org.uk/pubs/kings-arms-oxford-156981</t>
  </si>
  <si>
    <t>https://camra.org.uk/pubs/cow-creek-oxford-157011</t>
  </si>
  <si>
    <t>https://camra.org.uk/pubs/kings-arms-london-158450</t>
  </si>
  <si>
    <t>https://camra.org.uk/pubs/prince-william-henry-london-158444</t>
  </si>
  <si>
    <t>https://camra.org.uk/pubs/steam-inn-mallaig-176777</t>
  </si>
  <si>
    <t>https://camra.org.uk/pubs/matha-dickies-ayr-115123</t>
  </si>
  <si>
    <t>https://camra.org.uk/pubs/toby-jug-glasgow-168866</t>
  </si>
  <si>
    <t>https://camra.org.uk/pubs/bell-hotel-norwich-189633</t>
  </si>
  <si>
    <t>https://camra.org.uk/pubs/iron-house-norwich-189653</t>
  </si>
  <si>
    <t>https://camra.org.uk/pubs/micawbers-tavern-norwich-189656</t>
  </si>
  <si>
    <t>https://camra.org.uk/pubs/apples-pears-london-156468</t>
  </si>
  <si>
    <t>https://camra.org.uk/pubs/crown-anchor-manchester-137432</t>
  </si>
  <si>
    <t>https://camra.org.uk/pubs/parkside-hotel-prestwich-152935</t>
  </si>
  <si>
    <t xml:space="preserve">Included for each pub is whether or not it was in that year's GBG plus a link to the pubs I visited on the CAMRA website or other internet source and whether it is now open or closed (as in 2025). Also included are details of the beer I drank and how much or compared to now, how little I paid. Many of these beers are long gone of course. I have also added a link to the Brewery History for those that were taken over or closed. Though for some there is a picture of Breweries changing hands and/or moving site, but continuing to brew. Changes as always are ongoing for Breweries, Pubs and Drinkers. </t>
  </si>
  <si>
    <t>The card rover ticket only showed the expiry date on the front when folded, so it was possible to get off to a good start on the Friday afternoon. At the time there were virtually no restrictions on use of the All Line Rail Rover tickets and they covered the underground and the British Rail owned Ferries. Nowadays usage is dogged by petty restrictions in an attempt to protect revenue income from the business travelling community, who are probably doing everything by Zoom (etc) anyway.</t>
  </si>
  <si>
    <t>I’d travelled all over the country during my three years and it was apparent that the North East was perhaps not the place to be when it came to drinking any decent beer. Once back home, Thwaites, Bass (ex-Massey) and Wilsons were readily available. Venturing out a bit further JW Lees, Oldham Brewery, Boddingtons, Robinsons, Greenall Whitley, Tetley (Warrington), Burtonwood, Hydes, Matthew Brown Lion Ales, a couple of Higsons pubs and last but not least Joseph Holt. You had to be careful which pubs you visited for some of these breweries and at the time all Whitbread pubs were only keg/tank so best avoided as were the few John Smith’s pubs. The breweries owned the pubs and only sold the beer they produced, usually a Bitter and a Mild (or two) and if you were lucky a strong ale on the bar in winter. True Free Houses were very scarce with many Free Houses being tied with a loan to one of the Big Six national Brewers.</t>
  </si>
  <si>
    <t>In the good (?) old days back then, things were a bit different to now as the opening hours were split into two sessions, lunchtime and evenings and varied around the country somewhat by the different Magistrates courts licensing district. So, it might be 10am to 2pm or 11am to 3pm at lunchtimes and say 5pm – 10.30 or 6pm to 10.30 in the evenings. With Sundays being more generally Noon – 2pm and 7pm-10.30, and generally only 10 minutes drinking up time. So, no point arriving just as the pubs had shut, I wasn’t a local so no chance of after times (AT’s) or lock ins, which some pubs offered to those in the know. Some pubs even offered early times (ET’s). Nowadays, lunchtimes and even Mondays and Tuesdays can be rather restricted, and the good old GBG doesn't even list the opening times now, although they are on the CAMRA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</si>
</sst>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_-* #,##0_-;\-* #,##0_-;_-* &quot;-&quot;??_-;_-@_-"/>
    <numFmt numFmtId="166" formatCode="_-* #,##0.000_-;\-* #,##0.000_-;_-* &quot;-&quot;??_-;_-@_-"/>
    <numFmt numFmtId="167" formatCode="0.0"/>
    <numFmt numFmtId="168" formatCode="_-[$£-809]* #,##0.00_-;\-[$£-809]* #,##0.00_-;_-[$£-809]*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u/>
      <sz val="14"/>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20">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double">
        <color auto="1"/>
      </bottom>
      <diagonal/>
    </border>
    <border>
      <left style="medium">
        <color auto="1"/>
      </left>
      <right style="medium">
        <color auto="1"/>
      </right>
      <top/>
      <bottom style="medium">
        <color auto="1"/>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56">
    <xf numFmtId="0" fontId="0" fillId="0" borderId="0" xfId="0"/>
    <xf numFmtId="0" fontId="0" fillId="0" borderId="0" xfId="0" applyAlignment="1">
      <alignment vertical="center" wrapText="1"/>
    </xf>
    <xf numFmtId="0" fontId="4" fillId="0" borderId="0" xfId="0" applyFont="1"/>
    <xf numFmtId="0" fontId="2" fillId="0" borderId="0" xfId="0" applyFont="1"/>
    <xf numFmtId="0" fontId="2" fillId="0" borderId="1" xfId="0" applyFont="1" applyBorder="1"/>
    <xf numFmtId="0" fontId="5" fillId="0" borderId="2" xfId="0" applyFont="1" applyBorder="1"/>
    <xf numFmtId="0" fontId="2" fillId="0" borderId="1" xfId="0" applyFont="1" applyBorder="1" applyAlignment="1">
      <alignment wrapText="1"/>
    </xf>
    <xf numFmtId="0" fontId="2" fillId="0" borderId="3" xfId="0" applyFont="1" applyBorder="1"/>
    <xf numFmtId="0" fontId="2" fillId="0" borderId="4" xfId="0" applyFont="1" applyBorder="1"/>
    <xf numFmtId="49" fontId="0" fillId="0" borderId="3" xfId="1" applyNumberFormat="1" applyFont="1" applyBorder="1"/>
    <xf numFmtId="49" fontId="0" fillId="0" borderId="0" xfId="1" applyNumberFormat="1" applyFont="1" applyBorder="1"/>
    <xf numFmtId="43" fontId="0" fillId="0" borderId="5" xfId="1" applyFont="1" applyBorder="1"/>
    <xf numFmtId="2" fontId="0" fillId="0" borderId="0" xfId="0" applyNumberFormat="1"/>
    <xf numFmtId="0" fontId="3" fillId="0" borderId="0" xfId="2" applyAlignment="1">
      <alignment wrapText="1"/>
    </xf>
    <xf numFmtId="43" fontId="0" fillId="0" borderId="0" xfId="1" applyFont="1"/>
    <xf numFmtId="1" fontId="2" fillId="0" borderId="6" xfId="0" applyNumberFormat="1" applyFont="1" applyBorder="1" applyAlignment="1">
      <alignment horizontal="center" vertical="top"/>
    </xf>
    <xf numFmtId="0" fontId="2" fillId="0" borderId="2" xfId="0" applyFont="1" applyBorder="1"/>
    <xf numFmtId="43" fontId="0" fillId="0" borderId="7" xfId="1" applyFont="1" applyBorder="1"/>
    <xf numFmtId="43" fontId="0" fillId="0" borderId="6" xfId="1" applyFont="1" applyBorder="1"/>
    <xf numFmtId="43" fontId="0" fillId="0" borderId="1" xfId="1" applyFont="1" applyBorder="1"/>
    <xf numFmtId="43" fontId="0" fillId="0" borderId="2" xfId="1" applyFont="1" applyBorder="1"/>
    <xf numFmtId="0" fontId="0" fillId="0" borderId="6" xfId="0" applyBorder="1"/>
    <xf numFmtId="49" fontId="0" fillId="0" borderId="0" xfId="0" applyNumberFormat="1" applyAlignment="1">
      <alignment horizontal="center" vertical="top" wrapText="1"/>
    </xf>
    <xf numFmtId="2" fontId="2" fillId="0" borderId="4" xfId="0" applyNumberFormat="1" applyFont="1" applyBorder="1"/>
    <xf numFmtId="43" fontId="0" fillId="0" borderId="0" xfId="1" applyFont="1" applyBorder="1"/>
    <xf numFmtId="0" fontId="2" fillId="0" borderId="7" xfId="0" applyFont="1" applyBorder="1" applyAlignment="1">
      <alignment horizontal="center"/>
    </xf>
    <xf numFmtId="49" fontId="0" fillId="0" borderId="7" xfId="1" applyNumberFormat="1" applyFont="1" applyBorder="1"/>
    <xf numFmtId="49" fontId="0" fillId="0" borderId="6" xfId="1" applyNumberFormat="1" applyFont="1" applyBorder="1"/>
    <xf numFmtId="0" fontId="3" fillId="0" borderId="0" xfId="2" applyAlignment="1">
      <alignment vertical="top" wrapText="1"/>
    </xf>
    <xf numFmtId="0" fontId="2" fillId="0" borderId="6" xfId="0" applyFont="1" applyBorder="1"/>
    <xf numFmtId="0" fontId="3" fillId="0" borderId="0" xfId="2"/>
    <xf numFmtId="49" fontId="0" fillId="0" borderId="0" xfId="1" applyNumberFormat="1" applyFont="1"/>
    <xf numFmtId="0" fontId="2" fillId="0" borderId="8" xfId="1" applyNumberFormat="1" applyFont="1" applyBorder="1" applyAlignment="1">
      <alignment horizontal="center"/>
    </xf>
    <xf numFmtId="165" fontId="0" fillId="0" borderId="8" xfId="1" applyNumberFormat="1" applyFont="1" applyBorder="1"/>
    <xf numFmtId="43" fontId="0" fillId="0" borderId="8" xfId="1" applyFont="1" applyBorder="1"/>
    <xf numFmtId="165" fontId="0" fillId="0" borderId="9" xfId="1" applyNumberFormat="1" applyFont="1" applyBorder="1"/>
    <xf numFmtId="43" fontId="0" fillId="0" borderId="10" xfId="1" applyFont="1" applyBorder="1"/>
    <xf numFmtId="0" fontId="0" fillId="0" borderId="0" xfId="0" applyAlignment="1">
      <alignment horizontal="center" vertical="center" wrapText="1"/>
    </xf>
    <xf numFmtId="0" fontId="0" fillId="0" borderId="0" xfId="0" applyAlignment="1">
      <alignment vertical="center"/>
    </xf>
    <xf numFmtId="0" fontId="2" fillId="0" borderId="11" xfId="0" applyFont="1" applyBorder="1"/>
    <xf numFmtId="0" fontId="0" fillId="0" borderId="12" xfId="0" applyBorder="1" applyAlignment="1">
      <alignment horizontal="center"/>
    </xf>
    <xf numFmtId="43" fontId="0" fillId="0" borderId="4" xfId="0" applyNumberFormat="1" applyBorder="1" applyAlignment="1">
      <alignment horizontal="center"/>
    </xf>
    <xf numFmtId="166" fontId="1" fillId="0" borderId="4" xfId="1" applyNumberFormat="1" applyFont="1" applyBorder="1" applyAlignment="1">
      <alignment horizontal="center"/>
    </xf>
    <xf numFmtId="0" fontId="0" fillId="0" borderId="4" xfId="0" applyBorder="1" applyAlignment="1">
      <alignment horizontal="center"/>
    </xf>
    <xf numFmtId="0" fontId="2" fillId="0" borderId="13" xfId="0" applyFont="1" applyBorder="1"/>
    <xf numFmtId="0" fontId="0" fillId="0" borderId="14" xfId="0" applyBorder="1" applyAlignment="1">
      <alignment horizontal="center"/>
    </xf>
    <xf numFmtId="0" fontId="0" fillId="0" borderId="4" xfId="1" applyNumberFormat="1" applyFont="1" applyBorder="1" applyAlignment="1">
      <alignment horizontal="center"/>
    </xf>
    <xf numFmtId="0" fontId="0" fillId="0" borderId="4" xfId="0" applyBorder="1" applyAlignment="1">
      <alignment horizontal="center" vertical="center"/>
    </xf>
    <xf numFmtId="0" fontId="0" fillId="0" borderId="15" xfId="0" applyBorder="1"/>
    <xf numFmtId="0" fontId="4" fillId="0" borderId="15" xfId="0" applyFont="1" applyBorder="1"/>
    <xf numFmtId="0" fontId="0" fillId="0" borderId="11" xfId="0" applyBorder="1"/>
    <xf numFmtId="0" fontId="0" fillId="0" borderId="16" xfId="0" applyBorder="1"/>
    <xf numFmtId="0" fontId="0" fillId="0" borderId="4" xfId="0" applyBorder="1"/>
    <xf numFmtId="49" fontId="0" fillId="0" borderId="0" xfId="0" applyNumberFormat="1"/>
    <xf numFmtId="2" fontId="0" fillId="0" borderId="5" xfId="0" applyNumberFormat="1" applyBorder="1"/>
    <xf numFmtId="0" fontId="3" fillId="0" borderId="0" xfId="2" applyAlignment="1">
      <alignment horizontal="left" vertical="top" wrapText="1"/>
    </xf>
    <xf numFmtId="0" fontId="2" fillId="0" borderId="17" xfId="0" applyFont="1" applyBorder="1"/>
    <xf numFmtId="49" fontId="0" fillId="0" borderId="7" xfId="0" applyNumberFormat="1" applyBorder="1"/>
    <xf numFmtId="49" fontId="0" fillId="0" borderId="6" xfId="0" applyNumberFormat="1" applyBorder="1"/>
    <xf numFmtId="49" fontId="0" fillId="0" borderId="1" xfId="0" applyNumberFormat="1" applyBorder="1"/>
    <xf numFmtId="2" fontId="0" fillId="0" borderId="2" xfId="0" applyNumberFormat="1" applyBorder="1"/>
    <xf numFmtId="0" fontId="2" fillId="0" borderId="7" xfId="0" applyFont="1" applyBorder="1"/>
    <xf numFmtId="2" fontId="0" fillId="0" borderId="6" xfId="0" applyNumberFormat="1" applyBorder="1"/>
    <xf numFmtId="0" fontId="2" fillId="0" borderId="14" xfId="0" applyFont="1" applyBorder="1"/>
    <xf numFmtId="49" fontId="0" fillId="0" borderId="14" xfId="0" applyNumberFormat="1" applyBorder="1"/>
    <xf numFmtId="0" fontId="0" fillId="0" borderId="7" xfId="0" applyBorder="1" applyAlignment="1">
      <alignment horizontal="center"/>
    </xf>
    <xf numFmtId="0" fontId="0" fillId="0" borderId="7" xfId="0" applyBorder="1"/>
    <xf numFmtId="1" fontId="0" fillId="0" borderId="9" xfId="0" applyNumberFormat="1" applyBorder="1" applyAlignment="1">
      <alignment horizontal="center"/>
    </xf>
    <xf numFmtId="2" fontId="0" fillId="0" borderId="18" xfId="0" applyNumberFormat="1" applyBorder="1"/>
    <xf numFmtId="0" fontId="0" fillId="0" borderId="12" xfId="0" applyBorder="1"/>
    <xf numFmtId="0" fontId="0" fillId="0" borderId="3" xfId="0" applyBorder="1"/>
    <xf numFmtId="43" fontId="0" fillId="0" borderId="4" xfId="1" applyFont="1" applyBorder="1"/>
    <xf numFmtId="0" fontId="0" fillId="0" borderId="13" xfId="0" applyBorder="1"/>
    <xf numFmtId="0" fontId="0" fillId="0" borderId="14" xfId="0" applyBorder="1"/>
    <xf numFmtId="0" fontId="5" fillId="0" borderId="1" xfId="0" applyFont="1" applyBorder="1" applyAlignment="1">
      <alignment wrapText="1"/>
    </xf>
    <xf numFmtId="0" fontId="2" fillId="0" borderId="0" xfId="0" applyFont="1" applyAlignment="1">
      <alignment horizontal="center"/>
    </xf>
    <xf numFmtId="1" fontId="0" fillId="0" borderId="18" xfId="0" applyNumberFormat="1" applyBorder="1" applyAlignment="1">
      <alignment horizontal="center"/>
    </xf>
    <xf numFmtId="43" fontId="0" fillId="0" borderId="9" xfId="1" applyFont="1" applyBorder="1" applyAlignment="1">
      <alignment horizontal="center"/>
    </xf>
    <xf numFmtId="2" fontId="0" fillId="0" borderId="8" xfId="0" applyNumberFormat="1" applyBorder="1" applyAlignment="1">
      <alignment horizontal="center"/>
    </xf>
    <xf numFmtId="165" fontId="0" fillId="0" borderId="12" xfId="0" applyNumberFormat="1" applyBorder="1"/>
    <xf numFmtId="43" fontId="0" fillId="0" borderId="4" xfId="0" applyNumberFormat="1" applyBorder="1"/>
    <xf numFmtId="166" fontId="0" fillId="0" borderId="4" xfId="1" applyNumberFormat="1" applyFont="1" applyBorder="1"/>
    <xf numFmtId="49" fontId="0" fillId="0" borderId="15" xfId="0" applyNumberFormat="1" applyBorder="1"/>
    <xf numFmtId="2" fontId="0" fillId="0" borderId="16" xfId="0" applyNumberFormat="1" applyBorder="1"/>
    <xf numFmtId="2" fontId="0" fillId="0" borderId="0" xfId="1" applyNumberFormat="1" applyFont="1"/>
    <xf numFmtId="0" fontId="0" fillId="0" borderId="17" xfId="0" applyBorder="1"/>
    <xf numFmtId="2" fontId="0" fillId="0" borderId="19" xfId="0" applyNumberFormat="1" applyBorder="1"/>
    <xf numFmtId="2" fontId="0" fillId="0" borderId="9" xfId="0" applyNumberFormat="1" applyBorder="1" applyAlignment="1">
      <alignment horizontal="center"/>
    </xf>
    <xf numFmtId="167" fontId="0" fillId="0" borderId="9" xfId="0" applyNumberFormat="1" applyBorder="1" applyAlignment="1">
      <alignment horizontal="center"/>
    </xf>
    <xf numFmtId="165" fontId="0" fillId="0" borderId="4" xfId="0" applyNumberFormat="1" applyBorder="1"/>
    <xf numFmtId="49" fontId="0" fillId="0" borderId="3" xfId="0" applyNumberFormat="1" applyBorder="1"/>
    <xf numFmtId="2" fontId="2" fillId="0" borderId="0" xfId="0" applyNumberFormat="1" applyFont="1"/>
    <xf numFmtId="2" fontId="2" fillId="0" borderId="0" xfId="0" applyNumberFormat="1" applyFont="1" applyAlignment="1">
      <alignment wrapText="1"/>
    </xf>
    <xf numFmtId="2" fontId="0" fillId="0" borderId="0" xfId="0" applyNumberFormat="1" applyAlignment="1">
      <alignment wrapText="1"/>
    </xf>
    <xf numFmtId="0" fontId="2" fillId="0" borderId="0" xfId="0" applyFont="1" applyAlignment="1">
      <alignment wrapText="1"/>
    </xf>
    <xf numFmtId="0" fontId="0" fillId="0" borderId="5" xfId="0" applyBorder="1"/>
    <xf numFmtId="49" fontId="0" fillId="0" borderId="13" xfId="0" applyNumberFormat="1" applyBorder="1"/>
    <xf numFmtId="43" fontId="0" fillId="0" borderId="18" xfId="1" applyFont="1" applyBorder="1" applyAlignment="1">
      <alignment horizontal="center"/>
    </xf>
    <xf numFmtId="165" fontId="0" fillId="0" borderId="4" xfId="1" applyNumberFormat="1" applyFont="1" applyBorder="1"/>
    <xf numFmtId="165" fontId="0" fillId="0" borderId="14" xfId="1" applyNumberFormat="1" applyFont="1" applyBorder="1"/>
    <xf numFmtId="0" fontId="2" fillId="0" borderId="0" xfId="0" applyFont="1" applyAlignment="1">
      <alignment vertical="top"/>
    </xf>
    <xf numFmtId="0" fontId="2" fillId="0" borderId="3" xfId="0" applyFont="1" applyBorder="1" applyAlignment="1">
      <alignment horizontal="center"/>
    </xf>
    <xf numFmtId="1" fontId="0" fillId="0" borderId="8" xfId="0" applyNumberFormat="1" applyBorder="1" applyAlignment="1">
      <alignment horizontal="center"/>
    </xf>
    <xf numFmtId="43" fontId="0" fillId="0" borderId="8" xfId="1" applyFont="1" applyBorder="1" applyAlignment="1">
      <alignment horizontal="center"/>
    </xf>
    <xf numFmtId="1" fontId="0" fillId="0" borderId="0" xfId="0" applyNumberFormat="1" applyAlignment="1">
      <alignment horizontal="center"/>
    </xf>
    <xf numFmtId="43" fontId="0" fillId="0" borderId="0" xfId="1" applyFont="1" applyBorder="1" applyAlignment="1">
      <alignment horizontal="center"/>
    </xf>
    <xf numFmtId="2" fontId="0" fillId="0" borderId="17" xfId="0" applyNumberFormat="1" applyBorder="1"/>
    <xf numFmtId="43" fontId="1" fillId="0" borderId="4" xfId="1" applyFont="1" applyBorder="1"/>
    <xf numFmtId="166" fontId="1" fillId="0" borderId="4" xfId="1" applyNumberFormat="1" applyFont="1" applyBorder="1"/>
    <xf numFmtId="165" fontId="1" fillId="0" borderId="4" xfId="1" applyNumberFormat="1" applyFont="1" applyBorder="1"/>
    <xf numFmtId="165" fontId="1" fillId="0" borderId="14" xfId="1" applyNumberFormat="1" applyFont="1" applyBorder="1"/>
    <xf numFmtId="1" fontId="2" fillId="0" borderId="0" xfId="0" applyNumberFormat="1" applyFont="1"/>
    <xf numFmtId="0" fontId="2" fillId="0" borderId="16" xfId="0" applyFont="1" applyBorder="1"/>
    <xf numFmtId="0" fontId="2" fillId="0" borderId="12" xfId="0" applyFont="1" applyBorder="1"/>
    <xf numFmtId="0" fontId="2" fillId="0" borderId="19" xfId="0" applyFont="1" applyBorder="1"/>
    <xf numFmtId="43" fontId="0" fillId="0" borderId="11" xfId="0" applyNumberFormat="1" applyBorder="1"/>
    <xf numFmtId="43" fontId="0" fillId="0" borderId="15" xfId="0" applyNumberFormat="1" applyBorder="1"/>
    <xf numFmtId="43" fontId="0" fillId="0" borderId="12" xfId="0" applyNumberFormat="1" applyBorder="1"/>
    <xf numFmtId="0" fontId="2" fillId="0" borderId="5" xfId="0" applyFont="1" applyBorder="1"/>
    <xf numFmtId="43" fontId="0" fillId="0" borderId="3" xfId="0" applyNumberFormat="1" applyBorder="1"/>
    <xf numFmtId="43" fontId="0" fillId="0" borderId="0" xfId="0" applyNumberFormat="1"/>
    <xf numFmtId="165" fontId="0" fillId="0" borderId="0" xfId="0" applyNumberFormat="1"/>
    <xf numFmtId="0" fontId="0" fillId="0" borderId="1" xfId="0" applyBorder="1"/>
    <xf numFmtId="165" fontId="0" fillId="0" borderId="1" xfId="0" applyNumberFormat="1" applyBorder="1"/>
    <xf numFmtId="165" fontId="0" fillId="0" borderId="14" xfId="0" applyNumberFormat="1" applyBorder="1"/>
    <xf numFmtId="168" fontId="0" fillId="0" borderId="0" xfId="0" applyNumberFormat="1"/>
    <xf numFmtId="0" fontId="2" fillId="0" borderId="3" xfId="0" applyFont="1" applyBorder="1" applyAlignment="1">
      <alignment vertical="top"/>
    </xf>
    <xf numFmtId="0" fontId="2" fillId="0" borderId="4" xfId="0" applyFont="1" applyBorder="1" applyAlignment="1">
      <alignment vertical="top"/>
    </xf>
    <xf numFmtId="49" fontId="0" fillId="0" borderId="3" xfId="1" applyNumberFormat="1" applyFont="1" applyBorder="1" applyAlignment="1">
      <alignment vertical="top"/>
    </xf>
    <xf numFmtId="49" fontId="0" fillId="0" borderId="0" xfId="1" applyNumberFormat="1" applyFont="1" applyBorder="1" applyAlignment="1">
      <alignment vertical="top"/>
    </xf>
    <xf numFmtId="43" fontId="0" fillId="0" borderId="5" xfId="1" applyFont="1" applyBorder="1" applyAlignment="1">
      <alignment vertical="top"/>
    </xf>
    <xf numFmtId="0" fontId="0" fillId="0" borderId="0" xfId="0" applyAlignment="1">
      <alignment vertical="top"/>
    </xf>
    <xf numFmtId="2" fontId="0" fillId="0" borderId="0" xfId="0" applyNumberFormat="1" applyAlignment="1">
      <alignment vertical="top"/>
    </xf>
    <xf numFmtId="43" fontId="0" fillId="0" borderId="0" xfId="1" applyFont="1" applyBorder="1" applyAlignment="1">
      <alignment vertical="top"/>
    </xf>
    <xf numFmtId="164" fontId="0" fillId="0" borderId="0" xfId="0" applyNumberFormat="1" applyAlignment="1">
      <alignment vertical="top"/>
    </xf>
    <xf numFmtId="0" fontId="3" fillId="0" borderId="0" xfId="2" applyAlignment="1">
      <alignment vertical="top"/>
    </xf>
    <xf numFmtId="0" fontId="0" fillId="0" borderId="4" xfId="0" applyBorder="1" applyAlignment="1">
      <alignment vertical="top"/>
    </xf>
    <xf numFmtId="49" fontId="0" fillId="0" borderId="0" xfId="0" applyNumberFormat="1" applyAlignment="1">
      <alignment vertical="top"/>
    </xf>
    <xf numFmtId="2" fontId="0" fillId="0" borderId="5" xfId="0" applyNumberFormat="1" applyBorder="1" applyAlignment="1">
      <alignment vertical="top"/>
    </xf>
    <xf numFmtId="0" fontId="2" fillId="0" borderId="11" xfId="0" applyFont="1" applyBorder="1" applyAlignment="1">
      <alignment vertical="top"/>
    </xf>
    <xf numFmtId="0" fontId="0" fillId="0" borderId="12" xfId="0" applyBorder="1" applyAlignment="1">
      <alignment vertical="top"/>
    </xf>
    <xf numFmtId="0" fontId="2" fillId="0" borderId="13" xfId="0" applyFont="1" applyBorder="1" applyAlignment="1">
      <alignment vertical="top"/>
    </xf>
    <xf numFmtId="0" fontId="0" fillId="0" borderId="14" xfId="0" applyBorder="1" applyAlignment="1">
      <alignment vertical="top"/>
    </xf>
    <xf numFmtId="2" fontId="0" fillId="0" borderId="0" xfId="1" applyNumberFormat="1" applyFont="1" applyAlignment="1">
      <alignment vertical="top"/>
    </xf>
    <xf numFmtId="0" fontId="0" fillId="0" borderId="0" xfId="0" applyAlignment="1">
      <alignment vertical="top" wrapText="1"/>
    </xf>
    <xf numFmtId="49" fontId="0" fillId="0" borderId="3" xfId="0" applyNumberFormat="1" applyBorder="1" applyAlignment="1">
      <alignment vertical="top"/>
    </xf>
    <xf numFmtId="0" fontId="2" fillId="0" borderId="0" xfId="0" applyFont="1" applyAlignment="1">
      <alignment vertical="top" wrapText="1"/>
    </xf>
    <xf numFmtId="43" fontId="0" fillId="0" borderId="0" xfId="1" applyFont="1" applyAlignment="1">
      <alignment vertical="top" wrapText="1"/>
    </xf>
    <xf numFmtId="2" fontId="2" fillId="0" borderId="0" xfId="0" applyNumberFormat="1" applyFont="1" applyAlignment="1">
      <alignment vertical="top"/>
    </xf>
    <xf numFmtId="0" fontId="2" fillId="0" borderId="0" xfId="0" applyFont="1" applyAlignment="1">
      <alignment horizontal="center" wrapText="1"/>
    </xf>
    <xf numFmtId="0" fontId="0" fillId="0" borderId="0" xfId="0" applyAlignment="1">
      <alignment horizontal="left" vertical="top" wrapText="1"/>
    </xf>
    <xf numFmtId="0" fontId="0" fillId="0" borderId="0" xfId="0" applyAlignment="1">
      <alignment horizontal="center" vertical="center" wrapText="1"/>
    </xf>
    <xf numFmtId="49" fontId="0" fillId="0" borderId="0" xfId="0" applyNumberFormat="1" applyAlignment="1">
      <alignment horizontal="center" vertical="top" wrapText="1"/>
    </xf>
    <xf numFmtId="0" fontId="0" fillId="0" borderId="0" xfId="0" applyAlignment="1">
      <alignment horizontal="center" wrapText="1"/>
    </xf>
    <xf numFmtId="49" fontId="2" fillId="0" borderId="0" xfId="0" applyNumberFormat="1" applyFont="1" applyAlignment="1">
      <alignment vertical="top"/>
    </xf>
    <xf numFmtId="49" fontId="3" fillId="0" borderId="0" xfId="2" applyNumberFormat="1" applyAlignment="1">
      <alignmen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3" Type="http://schemas.openxmlformats.org/officeDocument/2006/relationships/hyperlink" Target="http://breweryhistory.com/wiki/index.php?title=William_McEwan_%26_Co._Ltd" TargetMode="External"/><Relationship Id="rId18" Type="http://schemas.openxmlformats.org/officeDocument/2006/relationships/hyperlink" Target="http://breweryhistory.com/wiki/index.php?title=Ruddles_Brewery_Ltd" TargetMode="External"/><Relationship Id="rId26" Type="http://schemas.openxmlformats.org/officeDocument/2006/relationships/hyperlink" Target="http://breweryhistory.com/wiki/index.php?title=Devenish_%26_Co._Ltd" TargetMode="External"/><Relationship Id="rId39" Type="http://schemas.openxmlformats.org/officeDocument/2006/relationships/hyperlink" Target="https://camra.org.uk/pubs/hop-vine-st-austell-139185" TargetMode="External"/><Relationship Id="rId21" Type="http://schemas.openxmlformats.org/officeDocument/2006/relationships/hyperlink" Target="http://breweryhistory.com/wiki/index.php?title=Buckley%27s_Brewery_Ltd" TargetMode="External"/><Relationship Id="rId34" Type="http://schemas.openxmlformats.org/officeDocument/2006/relationships/hyperlink" Target="https://camra.org.uk/pubs/white-swan-doncaster-145571" TargetMode="External"/><Relationship Id="rId42" Type="http://schemas.openxmlformats.org/officeDocument/2006/relationships/hyperlink" Target="https://eccovinoedinburgh.com/" TargetMode="External"/><Relationship Id="rId47" Type="http://schemas.openxmlformats.org/officeDocument/2006/relationships/hyperlink" Target="https://camra.org.uk/pubs/lord-nelson-inn-brighton-127756" TargetMode="External"/><Relationship Id="rId50" Type="http://schemas.openxmlformats.org/officeDocument/2006/relationships/hyperlink" Target="https://camra.org.uk/pubs/greenmantle-edinburgh-150134" TargetMode="External"/><Relationship Id="rId55" Type="http://schemas.openxmlformats.org/officeDocument/2006/relationships/hyperlink" Target="https://camra.org.uk/pubs/wee-mans-glasgow-195084" TargetMode="External"/><Relationship Id="rId63" Type="http://schemas.openxmlformats.org/officeDocument/2006/relationships/hyperlink" Target="https://whatpub.com/pubs/CAR/052/yard-bar-kitchen-cardiff" TargetMode="External"/><Relationship Id="rId68" Type="http://schemas.openxmlformats.org/officeDocument/2006/relationships/hyperlink" Target="https://www.closedpubs.co.uk/kent/tunbridgewells_holeinthewall.html" TargetMode="External"/><Relationship Id="rId76" Type="http://schemas.openxmlformats.org/officeDocument/2006/relationships/hyperlink" Target="http://clarkechroniclerspubs.blogspot.com/2013/09/49-royal-huntsman-bury.html" TargetMode="External"/><Relationship Id="rId84" Type="http://schemas.openxmlformats.org/officeDocument/2006/relationships/printerSettings" Target="../printerSettings/printerSettings8.bin"/><Relationship Id="rId7" Type="http://schemas.openxmlformats.org/officeDocument/2006/relationships/hyperlink" Target="http://breweryhistory.com/wiki/index.php?title=Cornish_Brewery_Co._Ltd" TargetMode="External"/><Relationship Id="rId71" Type="http://schemas.openxmlformats.org/officeDocument/2006/relationships/hyperlink" Target="https://camra.org.uk/pubs/alma-arms-uckfield-163147" TargetMode="External"/><Relationship Id="rId2" Type="http://schemas.openxmlformats.org/officeDocument/2006/relationships/hyperlink" Target="http://breweryhistory.com/wiki/index.php?title=Shipstone_%26_Sons_Ltd" TargetMode="External"/><Relationship Id="rId16" Type="http://schemas.openxmlformats.org/officeDocument/2006/relationships/hyperlink" Target="http://breweryhistory.com/wiki/index.php?title=William_McEwan_%26_Co._Ltd" TargetMode="External"/><Relationship Id="rId29" Type="http://schemas.openxmlformats.org/officeDocument/2006/relationships/hyperlink" Target="http://pubs-of-manchester.blogspot.com/2010/01/castle-and-falcon.html" TargetMode="External"/><Relationship Id="rId11" Type="http://schemas.openxmlformats.org/officeDocument/2006/relationships/hyperlink" Target="http://breweryhistory.com/wiki/index.php?title=Caledonian_Brewery_Co._Ltd" TargetMode="External"/><Relationship Id="rId24" Type="http://schemas.openxmlformats.org/officeDocument/2006/relationships/hyperlink" Target="http://breweryhistory.com/wiki/index.php?title=Morrell%27s_Brewery_Ltd" TargetMode="External"/><Relationship Id="rId32" Type="http://schemas.openxmlformats.org/officeDocument/2006/relationships/hyperlink" Target="https://camra.org.uk/pubs/biscuit-billys-doncaster-145560" TargetMode="External"/><Relationship Id="rId37" Type="http://schemas.openxmlformats.org/officeDocument/2006/relationships/hyperlink" Target="https://camra.org.uk/pubs/cattlemans-chicken-shop-paignton-148991" TargetMode="External"/><Relationship Id="rId40" Type="http://schemas.openxmlformats.org/officeDocument/2006/relationships/hyperlink" Target="https://camra.org.uk/pubs/queens-head-hotel-st-austell-139186" TargetMode="External"/><Relationship Id="rId45" Type="http://schemas.openxmlformats.org/officeDocument/2006/relationships/hyperlink" Target="https://camra.org.uk/pubs/eagle-brighton-127393" TargetMode="External"/><Relationship Id="rId53" Type="http://schemas.openxmlformats.org/officeDocument/2006/relationships/hyperlink" Target="https://camra.org.uk/pubs/phoenix-ale-house-inverness-176788" TargetMode="External"/><Relationship Id="rId58" Type="http://schemas.openxmlformats.org/officeDocument/2006/relationships/hyperlink" Target="https://camra.org.uk/pubs/compleat-angler-norwich-189598" TargetMode="External"/><Relationship Id="rId66" Type="http://schemas.openxmlformats.org/officeDocument/2006/relationships/hyperlink" Target="https://camra.org.uk/pubs/drovers-arms-hotel-carmarthen-133406" TargetMode="External"/><Relationship Id="rId74" Type="http://schemas.openxmlformats.org/officeDocument/2006/relationships/hyperlink" Target="https://camra.org.uk/pubs/bear-inn-oxford-157007" TargetMode="External"/><Relationship Id="rId79" Type="http://schemas.openxmlformats.org/officeDocument/2006/relationships/hyperlink" Target="https://camra.org.uk/pubs/osborne-southampton-188745" TargetMode="External"/><Relationship Id="rId5" Type="http://schemas.openxmlformats.org/officeDocument/2006/relationships/hyperlink" Target="http://breweryhistory.com/wiki/index.php?title=Wethered_%26_Sons_Ltd" TargetMode="External"/><Relationship Id="rId61" Type="http://schemas.openxmlformats.org/officeDocument/2006/relationships/hyperlink" Target="https://camra.org.uk/pubs/globe-sheffield-147392" TargetMode="External"/><Relationship Id="rId82" Type="http://schemas.openxmlformats.org/officeDocument/2006/relationships/hyperlink" Target="https://camra.org.uk/pubs/old-millstone-macclesfield-173144" TargetMode="External"/><Relationship Id="rId10" Type="http://schemas.openxmlformats.org/officeDocument/2006/relationships/hyperlink" Target="http://breweryhistory.com/wiki/index.php?title=Drybrough_%26_Co._Ltd" TargetMode="External"/><Relationship Id="rId19" Type="http://schemas.openxmlformats.org/officeDocument/2006/relationships/hyperlink" Target="http://breweryhistory.com/wiki/index.php?title=Castle_Eden_Brewery_Ltd" TargetMode="External"/><Relationship Id="rId31" Type="http://schemas.openxmlformats.org/officeDocument/2006/relationships/hyperlink" Target="https://camra.org.uk/pubs/hallcross-doncaster-145529" TargetMode="External"/><Relationship Id="rId44" Type="http://schemas.openxmlformats.org/officeDocument/2006/relationships/hyperlink" Target="https://camra.org.uk/pubs/basketmakers-arms-brighton-127288" TargetMode="External"/><Relationship Id="rId52" Type="http://schemas.openxmlformats.org/officeDocument/2006/relationships/hyperlink" Target="https://camra.org.uk/pubs/tarry-ile-bar-inverness-176991" TargetMode="External"/><Relationship Id="rId60" Type="http://schemas.openxmlformats.org/officeDocument/2006/relationships/hyperlink" Target="https://camra.org.uk/pubs/museum-sheffield-147416" TargetMode="External"/><Relationship Id="rId65" Type="http://schemas.openxmlformats.org/officeDocument/2006/relationships/hyperlink" Target="https://carmarthenshire-pr.force.com/en/s/planning-application/a0b5J000000RlU4QAK/d419944" TargetMode="External"/><Relationship Id="rId73" Type="http://schemas.openxmlformats.org/officeDocument/2006/relationships/hyperlink" Target="https://camra.org.uk/pubs/coach-horses-banbury-156352" TargetMode="External"/><Relationship Id="rId78" Type="http://schemas.openxmlformats.org/officeDocument/2006/relationships/hyperlink" Target="https://camra.org.uk/pubs/somerset-house-hotel-weymouth-141288" TargetMode="External"/><Relationship Id="rId81" Type="http://schemas.openxmlformats.org/officeDocument/2006/relationships/hyperlink" Target="https://camra.org.uk/pubs/nags-head-macclesfield-173142" TargetMode="External"/><Relationship Id="rId4" Type="http://schemas.openxmlformats.org/officeDocument/2006/relationships/hyperlink" Target="http://breweryhistory.com/wiki/index.php?title=Ward_%26_Co._Ltd" TargetMode="External"/><Relationship Id="rId9" Type="http://schemas.openxmlformats.org/officeDocument/2006/relationships/hyperlink" Target="http://breweryhistory.com/wiki/index.php?title=King_%26_Barnes_Ltd" TargetMode="External"/><Relationship Id="rId14" Type="http://schemas.openxmlformats.org/officeDocument/2006/relationships/hyperlink" Target="http://breweryhistory.com/wiki/index.php?title=Maclay_%26_Co._Ltd" TargetMode="External"/><Relationship Id="rId22" Type="http://schemas.openxmlformats.org/officeDocument/2006/relationships/hyperlink" Target="http://breweryhistory.com/wiki/index.php?title=Young_%26_Co_(Wandsworth)" TargetMode="External"/><Relationship Id="rId27" Type="http://schemas.openxmlformats.org/officeDocument/2006/relationships/hyperlink" Target="http://breweryhistory.com/wiki/index.php?title=Eldridge,_Pope_%26_Co._Ltd" TargetMode="External"/><Relationship Id="rId30" Type="http://schemas.openxmlformats.org/officeDocument/2006/relationships/hyperlink" Target="http://www.closedpubs.co.uk/cambridgeshire/peterborough_royal.html" TargetMode="External"/><Relationship Id="rId35" Type="http://schemas.openxmlformats.org/officeDocument/2006/relationships/hyperlink" Target="https://camra.org.uk/pubs/old-still-peterborough-157648" TargetMode="External"/><Relationship Id="rId43" Type="http://schemas.openxmlformats.org/officeDocument/2006/relationships/hyperlink" Target="https://camra.org.uk/pubs/hand-in-hand-brighton-127662" TargetMode="External"/><Relationship Id="rId48" Type="http://schemas.openxmlformats.org/officeDocument/2006/relationships/hyperlink" Target="https://camra.org.uk/pubs/three-bulls-heads-newcastle-upon-tyne-193270" TargetMode="External"/><Relationship Id="rId56" Type="http://schemas.openxmlformats.org/officeDocument/2006/relationships/hyperlink" Target="http://clarkechroniclerspubs.blogspot.com/2013/09/49-royal-huntsman-bury.html" TargetMode="External"/><Relationship Id="rId64" Type="http://schemas.openxmlformats.org/officeDocument/2006/relationships/hyperlink" Target="https://whatpub.com/pubs/CAT/048/queens-hotel-carmarthen" TargetMode="External"/><Relationship Id="rId69" Type="http://schemas.openxmlformats.org/officeDocument/2006/relationships/hyperlink" Target="https://www.closedpubs.co.uk/oxfordshire/oxford_welshpony.html" TargetMode="External"/><Relationship Id="rId77" Type="http://schemas.openxmlformats.org/officeDocument/2006/relationships/hyperlink" Target="https://camra.org.uk/pubs/golden-lion-weymouth-141261" TargetMode="External"/><Relationship Id="rId8" Type="http://schemas.openxmlformats.org/officeDocument/2006/relationships/hyperlink" Target="http://breweryhistory.com/wiki/index.php?title=Gale_%26_Co._Ltd" TargetMode="External"/><Relationship Id="rId51" Type="http://schemas.openxmlformats.org/officeDocument/2006/relationships/hyperlink" Target="https://oldglasgowpubs.com/the-coach-inn" TargetMode="External"/><Relationship Id="rId72" Type="http://schemas.openxmlformats.org/officeDocument/2006/relationships/hyperlink" Target="https://camra.org.uk/pubs/station-uckfield-163149" TargetMode="External"/><Relationship Id="rId80" Type="http://schemas.openxmlformats.org/officeDocument/2006/relationships/hyperlink" Target="https://camra.org.uk/pubs/wellington-london-158452" TargetMode="External"/><Relationship Id="rId3" Type="http://schemas.openxmlformats.org/officeDocument/2006/relationships/hyperlink" Target="http://breweryhistory.com/wiki/index.php?title=Home_Brewery_Co._Ltd" TargetMode="External"/><Relationship Id="rId12" Type="http://schemas.openxmlformats.org/officeDocument/2006/relationships/hyperlink" Target="http://breweryhistory.com/wiki/index.php?title=Caledonian_Brewery_Co._Ltd" TargetMode="External"/><Relationship Id="rId17" Type="http://schemas.openxmlformats.org/officeDocument/2006/relationships/hyperlink" Target="http://breweryhistory.com/wiki/index.php?title=Webster_%26_Sons_Ltd" TargetMode="External"/><Relationship Id="rId25" Type="http://schemas.openxmlformats.org/officeDocument/2006/relationships/hyperlink" Target="http://breweryhistory.com/wiki/index.php?title=Morland_%26_Co._Ltd" TargetMode="External"/><Relationship Id="rId33" Type="http://schemas.openxmlformats.org/officeDocument/2006/relationships/hyperlink" Target="https://camra.org.uk/pubs/olde-castle-hotel-doncaster-145545" TargetMode="External"/><Relationship Id="rId38" Type="http://schemas.openxmlformats.org/officeDocument/2006/relationships/hyperlink" Target="https://camra.org.uk/pubs/queens-hotel-newton-abbot-148718" TargetMode="External"/><Relationship Id="rId46" Type="http://schemas.openxmlformats.org/officeDocument/2006/relationships/hyperlink" Target="https://camra.org.uk/pubs/lord-nelson-inn-brighton-127756" TargetMode="External"/><Relationship Id="rId59" Type="http://schemas.openxmlformats.org/officeDocument/2006/relationships/hyperlink" Target="https://camra.org.uk/pubs/barley-mow-leicester-173724" TargetMode="External"/><Relationship Id="rId67" Type="http://schemas.openxmlformats.org/officeDocument/2006/relationships/hyperlink" Target="https://carmarthenshire.my.site.com/en/s/planning-application/a0b5J000000RlAhQAK/d418743" TargetMode="External"/><Relationship Id="rId20" Type="http://schemas.openxmlformats.org/officeDocument/2006/relationships/hyperlink" Target="http://breweryhistory.com/wiki/index.php?title=Stones_Ltd" TargetMode="External"/><Relationship Id="rId41" Type="http://schemas.openxmlformats.org/officeDocument/2006/relationships/hyperlink" Target="https://camra.org.uk/pubs/stag-inn-st-austell-139190" TargetMode="External"/><Relationship Id="rId54" Type="http://schemas.openxmlformats.org/officeDocument/2006/relationships/hyperlink" Target="https://camra.org.uk/pubs/victoria-bar-glasgow-169152" TargetMode="External"/><Relationship Id="rId62" Type="http://schemas.openxmlformats.org/officeDocument/2006/relationships/hyperlink" Target="https://camra.org.uk/pubs/knowsley-bury-152911" TargetMode="External"/><Relationship Id="rId70" Type="http://schemas.openxmlformats.org/officeDocument/2006/relationships/hyperlink" Target="https://www.closedpubs.co.uk/oxfordshire/oxford_cricketersarms.html" TargetMode="External"/><Relationship Id="rId75" Type="http://schemas.openxmlformats.org/officeDocument/2006/relationships/hyperlink" Target="http://www.closedpubs.co.uk/dorset/weymouth_portlandrailway.html" TargetMode="External"/><Relationship Id="rId83" Type="http://schemas.openxmlformats.org/officeDocument/2006/relationships/hyperlink" Target="https://camra.org.uk/pubs/108s-macclesfield-173633" TargetMode="External"/><Relationship Id="rId1" Type="http://schemas.openxmlformats.org/officeDocument/2006/relationships/hyperlink" Target="http://breweryhistory.com/wiki/index.php?title=Stocks_Doncaster_Brewery" TargetMode="External"/><Relationship Id="rId6" Type="http://schemas.openxmlformats.org/officeDocument/2006/relationships/hyperlink" Target="http://breweryhistory.com/wiki/index.php?title=Plymouth_Breweries_Ltd" TargetMode="External"/><Relationship Id="rId15" Type="http://schemas.openxmlformats.org/officeDocument/2006/relationships/hyperlink" Target="http://breweryhistory.com/wiki/index.php?title=Drybrough_%26_Co._Ltd" TargetMode="External"/><Relationship Id="rId23" Type="http://schemas.openxmlformats.org/officeDocument/2006/relationships/hyperlink" Target="http://breweryhistory.com/wiki/index.php?title=Morgan%27s_Brewery_Co._Ltd" TargetMode="External"/><Relationship Id="rId28" Type="http://schemas.openxmlformats.org/officeDocument/2006/relationships/hyperlink" Target="http://breweryhistory.com/wiki/index.php?title=Wilsons_Brewery_Ltd" TargetMode="External"/><Relationship Id="rId36" Type="http://schemas.openxmlformats.org/officeDocument/2006/relationships/hyperlink" Target="https://historicengland.org.uk/listing/the-list/list-entry/1146644" TargetMode="External"/><Relationship Id="rId49" Type="http://schemas.openxmlformats.org/officeDocument/2006/relationships/hyperlink" Target="https://camra.org.uk/pubs/rosies-bar-newcastle-upon-tyne-193136" TargetMode="External"/><Relationship Id="rId57" Type="http://schemas.openxmlformats.org/officeDocument/2006/relationships/hyperlink" Target="https://camra.org.uk/pubs/nelson-norwich-189592"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breweryhistory.com/wiki/index.php?title=Caledonian_Brewery_Co._Ltd" TargetMode="External"/><Relationship Id="rId18" Type="http://schemas.openxmlformats.org/officeDocument/2006/relationships/hyperlink" Target="http://breweryhistory.com/wiki/index.php?title=Buckley%27s_Brewery_Ltd" TargetMode="External"/><Relationship Id="rId26" Type="http://schemas.openxmlformats.org/officeDocument/2006/relationships/hyperlink" Target="http://breweryhistory.com/wiki/index.php?title=Strathalbyn_Brewery" TargetMode="External"/><Relationship Id="rId39" Type="http://schemas.openxmlformats.org/officeDocument/2006/relationships/hyperlink" Target="https://camra.org.uk/pubs/marquess-of-anglesey-london-128832" TargetMode="External"/><Relationship Id="rId21" Type="http://schemas.openxmlformats.org/officeDocument/2006/relationships/hyperlink" Target="http://breweryhistory.com/wiki/index.php?title=Morland_%26_Co._Ltd" TargetMode="External"/><Relationship Id="rId34" Type="http://schemas.openxmlformats.org/officeDocument/2006/relationships/hyperlink" Target="https://camra.org.uk/pubs/marble-arch-manchester-137493" TargetMode="External"/><Relationship Id="rId42" Type="http://schemas.openxmlformats.org/officeDocument/2006/relationships/hyperlink" Target="https://camra.org.uk/pubs/bridge-inn-topsham-166685" TargetMode="External"/><Relationship Id="rId47" Type="http://schemas.openxmlformats.org/officeDocument/2006/relationships/hyperlink" Target="https://eccovinoedinburgh.com/" TargetMode="External"/><Relationship Id="rId50" Type="http://schemas.openxmlformats.org/officeDocument/2006/relationships/hyperlink" Target="https://camra.org.uk/pubs/coburgs-ryde-176588" TargetMode="External"/><Relationship Id="rId55" Type="http://schemas.openxmlformats.org/officeDocument/2006/relationships/hyperlink" Target="https://www.oldglasgowpubs.co.uk/dunrobin.html" TargetMode="External"/><Relationship Id="rId63" Type="http://schemas.openxmlformats.org/officeDocument/2006/relationships/hyperlink" Target="https://carmarthenshire.my.site.com/en/s/planning-application/a0b5J000000RlAhQAK/d418743" TargetMode="External"/><Relationship Id="rId68" Type="http://schemas.openxmlformats.org/officeDocument/2006/relationships/hyperlink" Target="https://camra.org.uk/pubs/britannia-shrewsbury-144688" TargetMode="External"/><Relationship Id="rId76" Type="http://schemas.openxmlformats.org/officeDocument/2006/relationships/hyperlink" Target="https://camra.org.uk/pubs/matha-dickies-ayr-115123" TargetMode="External"/><Relationship Id="rId84" Type="http://schemas.openxmlformats.org/officeDocument/2006/relationships/hyperlink" Target="https://camra.org.uk/pubs/compleat-angler-norwich-189598" TargetMode="External"/><Relationship Id="rId89" Type="http://schemas.openxmlformats.org/officeDocument/2006/relationships/printerSettings" Target="../printerSettings/printerSettings9.bin"/><Relationship Id="rId7" Type="http://schemas.openxmlformats.org/officeDocument/2006/relationships/hyperlink" Target="http://breweryhistory.com/wiki/index.php?title=Cornish_Brewery_Co._Ltd" TargetMode="External"/><Relationship Id="rId71" Type="http://schemas.openxmlformats.org/officeDocument/2006/relationships/hyperlink" Target="https://camra.org.uk/pubs/cow-creek-oxford-157011" TargetMode="External"/><Relationship Id="rId2" Type="http://schemas.openxmlformats.org/officeDocument/2006/relationships/hyperlink" Target="http://breweryhistory.com/wiki/index.php?title=Jennings_Brothers_Ltd" TargetMode="External"/><Relationship Id="rId16" Type="http://schemas.openxmlformats.org/officeDocument/2006/relationships/hyperlink" Target="http://breweryhistory.com/wiki/index.php?title=William_McEwan_%26_Co._Ltd" TargetMode="External"/><Relationship Id="rId29" Type="http://schemas.openxmlformats.org/officeDocument/2006/relationships/hyperlink" Target="http://breweryhistory.com/wiki/index.php?title=Morgan%27s_Brewery_Co._Ltd" TargetMode="External"/><Relationship Id="rId11" Type="http://schemas.openxmlformats.org/officeDocument/2006/relationships/hyperlink" Target="http://breweryhistory.com/wiki/index.php?title=Newcastle_Breweries_Ltd" TargetMode="External"/><Relationship Id="rId24" Type="http://schemas.openxmlformats.org/officeDocument/2006/relationships/hyperlink" Target="http://breweryhistory.com/wiki/index.php?title=Ind_Coope_Ltd" TargetMode="External"/><Relationship Id="rId32" Type="http://schemas.openxmlformats.org/officeDocument/2006/relationships/hyperlink" Target="http://breweryhistory.com/wiki/index.php?title=Boddington%27s_Breweries_Ltd" TargetMode="External"/><Relationship Id="rId37" Type="http://schemas.openxmlformats.org/officeDocument/2006/relationships/hyperlink" Target="https://camra.org.uk/pubs/wortley-almshouses-peterborough-157416" TargetMode="External"/><Relationship Id="rId40" Type="http://schemas.openxmlformats.org/officeDocument/2006/relationships/hyperlink" Target="https://www.closedpubs.co.uk/devon/topsham_kingshead.html" TargetMode="External"/><Relationship Id="rId45" Type="http://schemas.openxmlformats.org/officeDocument/2006/relationships/hyperlink" Target="https://camra.org.uk/pubs/stag-inn-st-austell-139190" TargetMode="External"/><Relationship Id="rId53" Type="http://schemas.openxmlformats.org/officeDocument/2006/relationships/hyperlink" Target="https://camra.org.uk/pubs/bannermans-edinburgh-150852" TargetMode="External"/><Relationship Id="rId58" Type="http://schemas.openxmlformats.org/officeDocument/2006/relationships/hyperlink" Target="https://camra.org.uk/pubs/macconnels-bar-glasgow-194925" TargetMode="External"/><Relationship Id="rId66" Type="http://schemas.openxmlformats.org/officeDocument/2006/relationships/hyperlink" Target="https://camra.org.uk/pubs/popworld-swansea-183803" TargetMode="External"/><Relationship Id="rId74" Type="http://schemas.openxmlformats.org/officeDocument/2006/relationships/hyperlink" Target="https://camra.org.uk/pubs/wellington-london-158452" TargetMode="External"/><Relationship Id="rId79" Type="http://schemas.openxmlformats.org/officeDocument/2006/relationships/hyperlink" Target="https://www.closedpubs.co.uk/lancashire/prestwich.html" TargetMode="External"/><Relationship Id="rId87" Type="http://schemas.openxmlformats.org/officeDocument/2006/relationships/hyperlink" Target="https://camra.org.uk/pubs/crown-anchor-manchester-137432" TargetMode="External"/><Relationship Id="rId5" Type="http://schemas.openxmlformats.org/officeDocument/2006/relationships/hyperlink" Target="http://breweryhistory.com/wiki/index.php?title=Blackawton_Brewery" TargetMode="External"/><Relationship Id="rId61" Type="http://schemas.openxmlformats.org/officeDocument/2006/relationships/hyperlink" Target="https://www.closedpubs.co.uk/lancashire/bury_napier.html" TargetMode="External"/><Relationship Id="rId82" Type="http://schemas.openxmlformats.org/officeDocument/2006/relationships/hyperlink" Target="https://camra.org.uk/pubs/iron-house-norwich-189653" TargetMode="External"/><Relationship Id="rId19" Type="http://schemas.openxmlformats.org/officeDocument/2006/relationships/hyperlink" Target="http://breweryhistory.com/wiki/index.php?title=Wood_Brewery_Ltd" TargetMode="External"/><Relationship Id="rId4" Type="http://schemas.openxmlformats.org/officeDocument/2006/relationships/hyperlink" Target="http://breweryhistory.com/wiki/index.php?title=Young_%26_Co_(Wandsworth)" TargetMode="External"/><Relationship Id="rId9" Type="http://schemas.openxmlformats.org/officeDocument/2006/relationships/hyperlink" Target="http://breweryhistory.com/wiki/index.php?title=Burt_%26_Co" TargetMode="External"/><Relationship Id="rId14" Type="http://schemas.openxmlformats.org/officeDocument/2006/relationships/hyperlink" Target="http://breweryhistory.com/wiki/index.php?title=Caledonian_Brewery_Co._Ltd" TargetMode="External"/><Relationship Id="rId22" Type="http://schemas.openxmlformats.org/officeDocument/2006/relationships/hyperlink" Target="http://breweryhistory.com/wiki/index.php?title=Morrell%27s_Brewery_Ltd" TargetMode="External"/><Relationship Id="rId27" Type="http://schemas.openxmlformats.org/officeDocument/2006/relationships/hyperlink" Target="http://breweryhistory.com/wiki/index.php?title=William_McEwan_%26_Co._Ltd" TargetMode="External"/><Relationship Id="rId30" Type="http://schemas.openxmlformats.org/officeDocument/2006/relationships/hyperlink" Target="http://breweryhistory.com/wiki/index.php?title=Tollemache_Breweries_Ltd" TargetMode="External"/><Relationship Id="rId35" Type="http://schemas.openxmlformats.org/officeDocument/2006/relationships/hyperlink" Target="https://camra.org.uk/pubs/old-still-peterborough-157648" TargetMode="External"/><Relationship Id="rId43" Type="http://schemas.openxmlformats.org/officeDocument/2006/relationships/hyperlink" Target="https://camra.org.uk/pubs/hop-vine-st-austell-139185" TargetMode="External"/><Relationship Id="rId48" Type="http://schemas.openxmlformats.org/officeDocument/2006/relationships/hyperlink" Target="https://camra.org.uk/pubs/castle-inn-ryde-176740" TargetMode="External"/><Relationship Id="rId56" Type="http://schemas.openxmlformats.org/officeDocument/2006/relationships/hyperlink" Target="https://oldglasgowpubs.com/tag/chiltern-100" TargetMode="External"/><Relationship Id="rId64" Type="http://schemas.openxmlformats.org/officeDocument/2006/relationships/hyperlink" Target="https://camra.org.uk/pubs/queens-hotel-carmarthen-133419" TargetMode="External"/><Relationship Id="rId69" Type="http://schemas.openxmlformats.org/officeDocument/2006/relationships/hyperlink" Target="https://www.closedpubs.co.uk/kent/ashford_victoria.html" TargetMode="External"/><Relationship Id="rId77" Type="http://schemas.openxmlformats.org/officeDocument/2006/relationships/hyperlink" Target="https://camra.org.uk/pubs/toby-jug-glasgow-168866" TargetMode="External"/><Relationship Id="rId8" Type="http://schemas.openxmlformats.org/officeDocument/2006/relationships/hyperlink" Target="http://breweryhistory.com/wiki/index.php?title=Gale_%26_Co._Ltd" TargetMode="External"/><Relationship Id="rId51" Type="http://schemas.openxmlformats.org/officeDocument/2006/relationships/hyperlink" Target="https://camra.org.uk/pubs/cooperage-newcastle-upon-tyne-193126" TargetMode="External"/><Relationship Id="rId72" Type="http://schemas.openxmlformats.org/officeDocument/2006/relationships/hyperlink" Target="https://camra.org.uk/pubs/kings-arms-london-158450" TargetMode="External"/><Relationship Id="rId80" Type="http://schemas.openxmlformats.org/officeDocument/2006/relationships/hyperlink" Target="http://clarkechroniclerspubs.blogspot.com/2013/09/49-royal-huntsman-bury.html" TargetMode="External"/><Relationship Id="rId85" Type="http://schemas.openxmlformats.org/officeDocument/2006/relationships/hyperlink" Target="https://camra.org.uk/pubs/station-hotel-ipswich-183376" TargetMode="External"/><Relationship Id="rId3" Type="http://schemas.openxmlformats.org/officeDocument/2006/relationships/hyperlink" Target="http://breweryhistory.com/wiki/index.php?title=Castle_Eden_Brewery_Ltd" TargetMode="External"/><Relationship Id="rId12" Type="http://schemas.openxmlformats.org/officeDocument/2006/relationships/hyperlink" Target="http://breweryhistory.com/wiki/index.php?title=Archibald_Arrol_%26_Sons_Ltd" TargetMode="External"/><Relationship Id="rId17" Type="http://schemas.openxmlformats.org/officeDocument/2006/relationships/hyperlink" Target="http://breweryhistory.com/wiki/index.php?title=William_McEwan_%26_Co._Ltd" TargetMode="External"/><Relationship Id="rId25" Type="http://schemas.openxmlformats.org/officeDocument/2006/relationships/hyperlink" Target="http://breweryhistory.com/wiki/index.php?title=King_%26_Barnes_Ltd" TargetMode="External"/><Relationship Id="rId33" Type="http://schemas.openxmlformats.org/officeDocument/2006/relationships/hyperlink" Target="https://camra.org.uk/pubs/hare-hounds-manchester-137462" TargetMode="External"/><Relationship Id="rId38" Type="http://schemas.openxmlformats.org/officeDocument/2006/relationships/hyperlink" Target="https://camra.org.uk/pubs/nags-head-london-129347" TargetMode="External"/><Relationship Id="rId46" Type="http://schemas.openxmlformats.org/officeDocument/2006/relationships/hyperlink" Target="https://camra.org.uk/pubs/bridge-inn-topsham-166685" TargetMode="External"/><Relationship Id="rId59" Type="http://schemas.openxmlformats.org/officeDocument/2006/relationships/hyperlink" Target="https://camra.org.uk/pubs/horse-shoe-glasgow-168782" TargetMode="External"/><Relationship Id="rId67" Type="http://schemas.openxmlformats.org/officeDocument/2006/relationships/hyperlink" Target="https://camra.org.uk/pubs/alb-shrewsbury-144602" TargetMode="External"/><Relationship Id="rId20" Type="http://schemas.openxmlformats.org/officeDocument/2006/relationships/hyperlink" Target="http://breweryhistory.com/wiki/index.php?title=Shrewsbury_%26_Wem_Brewery_Co._Ltd" TargetMode="External"/><Relationship Id="rId41" Type="http://schemas.openxmlformats.org/officeDocument/2006/relationships/hyperlink" Target="https://www.closedpubs.co.uk/devon/plymouth_pennycomequick.html" TargetMode="External"/><Relationship Id="rId54" Type="http://schemas.openxmlformats.org/officeDocument/2006/relationships/hyperlink" Target="https://camra.org.uk/pubs/malt-shovel-edinburgh-150807" TargetMode="External"/><Relationship Id="rId62" Type="http://schemas.openxmlformats.org/officeDocument/2006/relationships/hyperlink" Target="https://camra.org.uk/pubs/boars-head-hotel-carmarthen-133402" TargetMode="External"/><Relationship Id="rId70" Type="http://schemas.openxmlformats.org/officeDocument/2006/relationships/hyperlink" Target="https://camra.org.uk/pubs/kings-arms-oxford-156981" TargetMode="External"/><Relationship Id="rId75" Type="http://schemas.openxmlformats.org/officeDocument/2006/relationships/hyperlink" Target="https://camra.org.uk/pubs/steam-inn-mallaig-176777" TargetMode="External"/><Relationship Id="rId83" Type="http://schemas.openxmlformats.org/officeDocument/2006/relationships/hyperlink" Target="https://camra.org.uk/pubs/micawbers-tavern-norwich-189656" TargetMode="External"/><Relationship Id="rId88" Type="http://schemas.openxmlformats.org/officeDocument/2006/relationships/hyperlink" Target="https://camra.org.uk/pubs/parkside-hotel-prestwich-152935" TargetMode="External"/><Relationship Id="rId1" Type="http://schemas.openxmlformats.org/officeDocument/2006/relationships/hyperlink" Target="http://breweryhistory.com/wiki/index.php?title=Walker_Cain_Ltd" TargetMode="External"/><Relationship Id="rId6" Type="http://schemas.openxmlformats.org/officeDocument/2006/relationships/hyperlink" Target="http://breweryhistory.com/wiki/index.php?title=Plymouth_Breweries_Ltd" TargetMode="External"/><Relationship Id="rId15" Type="http://schemas.openxmlformats.org/officeDocument/2006/relationships/hyperlink" Target="http://breweryhistory.com/wiki/index.php?title=Drybrough_%26_Co._Ltd" TargetMode="External"/><Relationship Id="rId23" Type="http://schemas.openxmlformats.org/officeDocument/2006/relationships/hyperlink" Target="http://breweryhistory.com/wiki/index.php?title=Young_%26_Co_(Wandsworth)" TargetMode="External"/><Relationship Id="rId28" Type="http://schemas.openxmlformats.org/officeDocument/2006/relationships/hyperlink" Target="http://breweryhistory.com/wiki/index.php?title=William_McEwan_%26_Co._Ltd" TargetMode="External"/><Relationship Id="rId36" Type="http://schemas.openxmlformats.org/officeDocument/2006/relationships/hyperlink" Target="https://camra.org.uk/pubs/bar-bloc-peterborough-157386" TargetMode="External"/><Relationship Id="rId49" Type="http://schemas.openxmlformats.org/officeDocument/2006/relationships/hyperlink" Target="https://camra.org.uk/pubs/yelfs-hotel-ryde-176622" TargetMode="External"/><Relationship Id="rId57" Type="http://schemas.openxmlformats.org/officeDocument/2006/relationships/hyperlink" Target="https://camra.org.uk/pubs/phoenix-ale-house-inverness-176788" TargetMode="External"/><Relationship Id="rId10" Type="http://schemas.openxmlformats.org/officeDocument/2006/relationships/hyperlink" Target="http://breweryhistory.com/wiki/index.php?title=Usher%27s_Wiltshire_Brewery_Ltd" TargetMode="External"/><Relationship Id="rId31" Type="http://schemas.openxmlformats.org/officeDocument/2006/relationships/hyperlink" Target="http://breweryhistory.com/wiki/index.php?title=Wethered_%26_Sons_Ltd" TargetMode="External"/><Relationship Id="rId44" Type="http://schemas.openxmlformats.org/officeDocument/2006/relationships/hyperlink" Target="https://camra.org.uk/pubs/queens-head-hotel-st-austell-139186" TargetMode="External"/><Relationship Id="rId52" Type="http://schemas.openxmlformats.org/officeDocument/2006/relationships/hyperlink" Target="https://camra.org.uk/pubs/bridge-hotel-newcastle-upon-tyne-193060" TargetMode="External"/><Relationship Id="rId60" Type="http://schemas.openxmlformats.org/officeDocument/2006/relationships/hyperlink" Target="http://pubs-of-manchester.blogspot.com/2010/01/castle-and-falcon.html" TargetMode="External"/><Relationship Id="rId65" Type="http://schemas.openxmlformats.org/officeDocument/2006/relationships/hyperlink" Target="https://camra.org.uk/pubs/hippos-swansea-183796" TargetMode="External"/><Relationship Id="rId73" Type="http://schemas.openxmlformats.org/officeDocument/2006/relationships/hyperlink" Target="https://camra.org.uk/pubs/prince-william-henry-london-158444" TargetMode="External"/><Relationship Id="rId78" Type="http://schemas.openxmlformats.org/officeDocument/2006/relationships/hyperlink" Target="https://camra.org.uk/pubs/toby-jug-glasgow-168866" TargetMode="External"/><Relationship Id="rId81" Type="http://schemas.openxmlformats.org/officeDocument/2006/relationships/hyperlink" Target="https://camra.org.uk/pubs/bell-hotel-norwich-189633" TargetMode="External"/><Relationship Id="rId86" Type="http://schemas.openxmlformats.org/officeDocument/2006/relationships/hyperlink" Target="https://camra.org.uk/pubs/apples-pears-london-156468"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breweryhistory.com/wiki/index.php?title=Walker_Cain_Ltd" TargetMode="External"/><Relationship Id="rId18" Type="http://schemas.openxmlformats.org/officeDocument/2006/relationships/hyperlink" Target="http://breweryhistory.com/wiki/index.php?title=Yates_%26_Jackson_Ltd" TargetMode="External"/><Relationship Id="rId26" Type="http://schemas.openxmlformats.org/officeDocument/2006/relationships/hyperlink" Target="https://camra.org.uk/pubs/three-mariners-lancaster-119291" TargetMode="External"/><Relationship Id="rId39" Type="http://schemas.openxmlformats.org/officeDocument/2006/relationships/hyperlink" Target="https://camra.org.uk/pubs/maids-head-hotel-norwich-189742" TargetMode="External"/><Relationship Id="rId21" Type="http://schemas.openxmlformats.org/officeDocument/2006/relationships/hyperlink" Target="http://www.historyofyork.org.uk/themes/a-blossoming-cultural-scene/de-grey-rooms" TargetMode="External"/><Relationship Id="rId34" Type="http://schemas.openxmlformats.org/officeDocument/2006/relationships/hyperlink" Target="https://camra.org.uk/pubs/bridge-inn-topsham-166685" TargetMode="External"/><Relationship Id="rId42" Type="http://schemas.openxmlformats.org/officeDocument/2006/relationships/hyperlink" Target="https://camra.org.uk/pubs/new-inn-selby-123556" TargetMode="External"/><Relationship Id="rId47" Type="http://schemas.openxmlformats.org/officeDocument/2006/relationships/hyperlink" Target="https://camra.org.uk/pubs/cardinals-hat-worcester-111334" TargetMode="External"/><Relationship Id="rId50" Type="http://schemas.openxmlformats.org/officeDocument/2006/relationships/hyperlink" Target="https://camra.org.uk/pubs/castle-inn-ryde-176740" TargetMode="External"/><Relationship Id="rId55" Type="http://schemas.openxmlformats.org/officeDocument/2006/relationships/hyperlink" Target="https://camra.org.uk/pubs/hole-in-the-wall-bristol-114001" TargetMode="External"/><Relationship Id="rId7" Type="http://schemas.openxmlformats.org/officeDocument/2006/relationships/hyperlink" Target="http://breweryhistory.com/wiki/index.php?title=Rhymney_Breweries_Ltd" TargetMode="External"/><Relationship Id="rId12" Type="http://schemas.openxmlformats.org/officeDocument/2006/relationships/hyperlink" Target="http://breweryhistory.com/wiki/index.php?title=Joshua_Tetley_%26_Son_Ltd" TargetMode="External"/><Relationship Id="rId17" Type="http://schemas.openxmlformats.org/officeDocument/2006/relationships/hyperlink" Target="http://breweryhistory.com/wiki/index.php?title=Mitchells_of_Lancaster" TargetMode="External"/><Relationship Id="rId25" Type="http://schemas.openxmlformats.org/officeDocument/2006/relationships/hyperlink" Target="https://camra.org.uk/pubs/wagon-horses-lancaster-119315" TargetMode="External"/><Relationship Id="rId33" Type="http://schemas.openxmlformats.org/officeDocument/2006/relationships/hyperlink" Target="https://camra.org.uk/pubs/bridge-inn-topsham-166685" TargetMode="External"/><Relationship Id="rId38" Type="http://schemas.openxmlformats.org/officeDocument/2006/relationships/hyperlink" Target="https://camra.org.uk/pubs/red-lion-machynlleth-133961" TargetMode="External"/><Relationship Id="rId46" Type="http://schemas.openxmlformats.org/officeDocument/2006/relationships/hyperlink" Target="https://camra.org.uk/pubs/imperial-tavern-worcester-111309" TargetMode="External"/><Relationship Id="rId59" Type="http://schemas.openxmlformats.org/officeDocument/2006/relationships/printerSettings" Target="../printerSettings/printerSettings1.bin"/><Relationship Id="rId2" Type="http://schemas.openxmlformats.org/officeDocument/2006/relationships/hyperlink" Target="http://breweryhistory.com/wiki/index.php?title=Higson%27s_Brewery_Ltd" TargetMode="External"/><Relationship Id="rId16" Type="http://schemas.openxmlformats.org/officeDocument/2006/relationships/hyperlink" Target="http://breweryhistory.com/wiki/index.php?title=Hartleys_(Ulverston)_Ltd" TargetMode="External"/><Relationship Id="rId20" Type="http://schemas.openxmlformats.org/officeDocument/2006/relationships/hyperlink" Target="http://breweryhistory.com/wiki/index.php?title=Mitchells_of_Lancaster" TargetMode="External"/><Relationship Id="rId29" Type="http://schemas.openxmlformats.org/officeDocument/2006/relationships/hyperlink" Target="https://camra.org.uk/pubs/alma-inn-bolton-122442" TargetMode="External"/><Relationship Id="rId41" Type="http://schemas.openxmlformats.org/officeDocument/2006/relationships/hyperlink" Target="https://camra.org.uk/pubs/zoological-hull-181223" TargetMode="External"/><Relationship Id="rId54" Type="http://schemas.openxmlformats.org/officeDocument/2006/relationships/hyperlink" Target="https://camra.org.uk/pubs/globe-engine-sittingbourne-141868" TargetMode="External"/><Relationship Id="rId1" Type="http://schemas.openxmlformats.org/officeDocument/2006/relationships/hyperlink" Target="http://breweryhistory.com/wiki/index.php?title=Border_Brewery_Ltd" TargetMode="External"/><Relationship Id="rId6" Type="http://schemas.openxmlformats.org/officeDocument/2006/relationships/hyperlink" Target="http://breweryhistory.com/wiki/index.php?title=Brickwoods_Ltd" TargetMode="External"/><Relationship Id="rId11" Type="http://schemas.openxmlformats.org/officeDocument/2006/relationships/hyperlink" Target="http://breweryhistory.com/wiki/index.php?title=North_Country_Breweries_Ltd" TargetMode="External"/><Relationship Id="rId24" Type="http://schemas.openxmlformats.org/officeDocument/2006/relationships/hyperlink" Target="https://pubs-of-manchester.blogspot.com/2010/01/coach-horses-london-road.html" TargetMode="External"/><Relationship Id="rId32" Type="http://schemas.openxmlformats.org/officeDocument/2006/relationships/hyperlink" Target="https://camra.org.uk/pubs/bridge-inn-topsham-166685" TargetMode="External"/><Relationship Id="rId37" Type="http://schemas.openxmlformats.org/officeDocument/2006/relationships/hyperlink" Target="https://camra.org.uk/pubs/white-lion-machynlleth-133963" TargetMode="External"/><Relationship Id="rId40" Type="http://schemas.openxmlformats.org/officeDocument/2006/relationships/hyperlink" Target="https://camra.org.uk/pubs/maids-head-hotel-norwich-189742" TargetMode="External"/><Relationship Id="rId45" Type="http://schemas.openxmlformats.org/officeDocument/2006/relationships/hyperlink" Target="https://camra.org.uk/pubs/farmers-arms-rhymney-170337" TargetMode="External"/><Relationship Id="rId53" Type="http://schemas.openxmlformats.org/officeDocument/2006/relationships/hyperlink" Target="https://camra.org.uk/pubs/railway-hotel-faversham-141788" TargetMode="External"/><Relationship Id="rId58" Type="http://schemas.openxmlformats.org/officeDocument/2006/relationships/hyperlink" Target="https://camra.org.uk/pubs/olde-custom-house-inn-chester-137107" TargetMode="External"/><Relationship Id="rId5" Type="http://schemas.openxmlformats.org/officeDocument/2006/relationships/hyperlink" Target="http://breweryhistory.com/wiki/index.php?title=Gale_%26_Co._Ltd" TargetMode="External"/><Relationship Id="rId15" Type="http://schemas.openxmlformats.org/officeDocument/2006/relationships/hyperlink" Target="http://breweryhistory.com/wiki/index.php?title=Devenish_%26_Co._Ltd" TargetMode="External"/><Relationship Id="rId23" Type="http://schemas.openxmlformats.org/officeDocument/2006/relationships/hyperlink" Target="https://camra.org.uk/pubs/hogshead-wolverhampton-127013" TargetMode="External"/><Relationship Id="rId28" Type="http://schemas.openxmlformats.org/officeDocument/2006/relationships/hyperlink" Target="https://camra.org.uk/pubs/sun-lancaster-119285" TargetMode="External"/><Relationship Id="rId36" Type="http://schemas.openxmlformats.org/officeDocument/2006/relationships/hyperlink" Target="https://camra.org.uk/pubs/skinners-arms-machynlleth-133962" TargetMode="External"/><Relationship Id="rId49" Type="http://schemas.openxmlformats.org/officeDocument/2006/relationships/hyperlink" Target="https://camra.org.uk/pubs/greyhound-worcester-111429" TargetMode="External"/><Relationship Id="rId57" Type="http://schemas.openxmlformats.org/officeDocument/2006/relationships/hyperlink" Target="https://camra.org.uk/pubs/bull-stirrup-chester-137084" TargetMode="External"/><Relationship Id="rId10" Type="http://schemas.openxmlformats.org/officeDocument/2006/relationships/hyperlink" Target="http://breweryhistory.com/wiki/index.php?title=Mitchells_%26_Butlers_Ltd" TargetMode="External"/><Relationship Id="rId19" Type="http://schemas.openxmlformats.org/officeDocument/2006/relationships/hyperlink" Target="http://breweryhistory.com/wiki/index.php?title=Greenall_Whitley_%26_Co._Ltd" TargetMode="External"/><Relationship Id="rId31" Type="http://schemas.openxmlformats.org/officeDocument/2006/relationships/hyperlink" Target="https://camra.org.uk/pubs/ship-inn-exeter-166275" TargetMode="External"/><Relationship Id="rId44" Type="http://schemas.openxmlformats.org/officeDocument/2006/relationships/hyperlink" Target="https://camra.org.uk/pubs/peppermint-bar-kitchen-cardiff-133131" TargetMode="External"/><Relationship Id="rId52" Type="http://schemas.openxmlformats.org/officeDocument/2006/relationships/hyperlink" Target="https://camra.org.uk/pubs/yelfs-hotel-ryde-176622" TargetMode="External"/><Relationship Id="rId4" Type="http://schemas.openxmlformats.org/officeDocument/2006/relationships/hyperlink" Target="http://breweryhistory.com/wiki/index.php?title=Burt_%26_Co" TargetMode="External"/><Relationship Id="rId9" Type="http://schemas.openxmlformats.org/officeDocument/2006/relationships/hyperlink" Target="http://breweryhistory.com/wiki/index.php?title=Davenport%27s_Brewery_Ltd" TargetMode="External"/><Relationship Id="rId14" Type="http://schemas.openxmlformats.org/officeDocument/2006/relationships/hyperlink" Target="http://breweryhistory.com/wiki/index.php?title=Thomas_Ford_%26_Son" TargetMode="External"/><Relationship Id="rId22" Type="http://schemas.openxmlformats.org/officeDocument/2006/relationships/hyperlink" Target="http://www.historyofyork.org.uk/themes/a-blossoming-cultural-scene/de-grey-rooms" TargetMode="External"/><Relationship Id="rId27" Type="http://schemas.openxmlformats.org/officeDocument/2006/relationships/hyperlink" Target="https://camra.org.uk/pubs/three-mariners-lancaster-119291" TargetMode="External"/><Relationship Id="rId30" Type="http://schemas.openxmlformats.org/officeDocument/2006/relationships/hyperlink" Target="https://camra.org.uk/pubs/ship-inn-exeter-166275" TargetMode="External"/><Relationship Id="rId35" Type="http://schemas.openxmlformats.org/officeDocument/2006/relationships/hyperlink" Target="https://camra.org.uk/pubs/barley-sheaf-liskeard-138904" TargetMode="External"/><Relationship Id="rId43" Type="http://schemas.openxmlformats.org/officeDocument/2006/relationships/hyperlink" Target="https://camra.org.uk/pubs/proud-mary-cardiff-132914" TargetMode="External"/><Relationship Id="rId48" Type="http://schemas.openxmlformats.org/officeDocument/2006/relationships/hyperlink" Target="https://camra.org.uk/pubs/eagle-vaults-worcester-111320" TargetMode="External"/><Relationship Id="rId56" Type="http://schemas.openxmlformats.org/officeDocument/2006/relationships/hyperlink" Target="https://camra.org.uk/pubs/hole-in-the-wall-bristol-114001" TargetMode="External"/><Relationship Id="rId8" Type="http://schemas.openxmlformats.org/officeDocument/2006/relationships/hyperlink" Target="http://breweryhistory.com/wiki/index.php?title=Bristol_Brewery_Georges_%26_Co._Ltd" TargetMode="External"/><Relationship Id="rId51" Type="http://schemas.openxmlformats.org/officeDocument/2006/relationships/hyperlink" Target="https://camra.org.uk/pubs/yelfs-hotel-ryde-176622" TargetMode="External"/><Relationship Id="rId3" Type="http://schemas.openxmlformats.org/officeDocument/2006/relationships/hyperlink" Target="https://www.closedpubs.co.uk/hampshire/portsmouth_shipwrightsarms.html"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breweryhistory.com/wiki/index.php?title=Buckley%27s_Brewery_Ltd" TargetMode="External"/><Relationship Id="rId18" Type="http://schemas.openxmlformats.org/officeDocument/2006/relationships/hyperlink" Target="http://breweryhistory.com/wiki/index.php?title=Paine_%26_Co._Ltd" TargetMode="External"/><Relationship Id="rId26" Type="http://schemas.openxmlformats.org/officeDocument/2006/relationships/hyperlink" Target="https://camra.org.uk/pubs/kings-arms-salisbury-191954" TargetMode="External"/><Relationship Id="rId39" Type="http://schemas.openxmlformats.org/officeDocument/2006/relationships/hyperlink" Target="https://camra.org.uk/pubs/salisbury-arms-cambridge-131275" TargetMode="External"/><Relationship Id="rId21" Type="http://schemas.openxmlformats.org/officeDocument/2006/relationships/hyperlink" Target="https://www.closedpubs.co.uk/wiltshire/swindon_dukeofwellington.html" TargetMode="External"/><Relationship Id="rId34" Type="http://schemas.openxmlformats.org/officeDocument/2006/relationships/hyperlink" Target="https://camra.org.uk/pubs/oxo-bar-oxford-156970" TargetMode="External"/><Relationship Id="rId42" Type="http://schemas.openxmlformats.org/officeDocument/2006/relationships/hyperlink" Target="https://camra.org.uk/pubs/two-tubs-bury-152964" TargetMode="External"/><Relationship Id="rId47" Type="http://schemas.openxmlformats.org/officeDocument/2006/relationships/hyperlink" Target="https://camra.org.uk/pubs/wheatsheaf-hotel-pontarddulais-183785" TargetMode="External"/><Relationship Id="rId50" Type="http://schemas.openxmlformats.org/officeDocument/2006/relationships/hyperlink" Target="https://camra.org.uk/pubs/crows-nest-leicester-173749" TargetMode="External"/><Relationship Id="rId55" Type="http://schemas.openxmlformats.org/officeDocument/2006/relationships/hyperlink" Target="https://camra.org.uk/pubs/hyde-park-st-neots-143067" TargetMode="External"/><Relationship Id="rId7" Type="http://schemas.openxmlformats.org/officeDocument/2006/relationships/hyperlink" Target="http://breweryhistory.com/wiki/index.php?title=Morrell%27s_Brewery_Ltd" TargetMode="External"/><Relationship Id="rId2" Type="http://schemas.openxmlformats.org/officeDocument/2006/relationships/hyperlink" Target="http://breweryhistory.com/wiki/index.php?title=Stones_Ltd" TargetMode="External"/><Relationship Id="rId16" Type="http://schemas.openxmlformats.org/officeDocument/2006/relationships/hyperlink" Target="http://breweryhistory.com/wiki/index.php?title=King_%26_Barnes_Ltd" TargetMode="External"/><Relationship Id="rId20" Type="http://schemas.openxmlformats.org/officeDocument/2006/relationships/hyperlink" Target="http://breweryhistory.com/wiki/index.php?title=Darley_Ltd" TargetMode="External"/><Relationship Id="rId29" Type="http://schemas.openxmlformats.org/officeDocument/2006/relationships/hyperlink" Target="https://camra.org.uk/pubs/old-fox-inn-bristol-114715" TargetMode="External"/><Relationship Id="rId41" Type="http://schemas.openxmlformats.org/officeDocument/2006/relationships/hyperlink" Target="https://camra.org.uk/pubs/queens-head-stansted-mountfitchet-160181" TargetMode="External"/><Relationship Id="rId54" Type="http://schemas.openxmlformats.org/officeDocument/2006/relationships/hyperlink" Target="https://camra.org.uk/pubs/cross-keys-st-neots-143062" TargetMode="External"/><Relationship Id="rId1" Type="http://schemas.openxmlformats.org/officeDocument/2006/relationships/hyperlink" Target="http://breweryhistory.com/wiki/index.php?title=Hardy%27s_Kimberley_Brewery_Ltd" TargetMode="External"/><Relationship Id="rId6" Type="http://schemas.openxmlformats.org/officeDocument/2006/relationships/hyperlink" Target="http://breweryhistory.com/wiki/index.php?title=Morrell%27s_Brewery_Ltd" TargetMode="External"/><Relationship Id="rId11" Type="http://schemas.openxmlformats.org/officeDocument/2006/relationships/hyperlink" Target="http://breweryhistory.com/wiki/index.php?title=Jennings_Brothers_Ltd" TargetMode="External"/><Relationship Id="rId24" Type="http://schemas.openxmlformats.org/officeDocument/2006/relationships/hyperlink" Target="https://camra.org.uk/pubs/barley-mow-chesterfield-134524" TargetMode="External"/><Relationship Id="rId32" Type="http://schemas.openxmlformats.org/officeDocument/2006/relationships/hyperlink" Target="https://camra.org.uk/pubs/prince-of-wales-swindon-138764" TargetMode="External"/><Relationship Id="rId37" Type="http://schemas.openxmlformats.org/officeDocument/2006/relationships/hyperlink" Target="https://camra.org.uk/pubs/cambridge-blue-cambridge-131443" TargetMode="External"/><Relationship Id="rId40" Type="http://schemas.openxmlformats.org/officeDocument/2006/relationships/hyperlink" Target="https://camra.org.uk/pubs/dog-duck-stansted-mountfitchet-160175" TargetMode="External"/><Relationship Id="rId45" Type="http://schemas.openxmlformats.org/officeDocument/2006/relationships/hyperlink" Target="https://camra.org.uk/pubs/king-hotel-pontarddulais-183784" TargetMode="External"/><Relationship Id="rId53" Type="http://schemas.openxmlformats.org/officeDocument/2006/relationships/hyperlink" Target="https://camra.org.uk/pubs/kings-head-hotel-st-neots-143068" TargetMode="External"/><Relationship Id="rId58" Type="http://schemas.openxmlformats.org/officeDocument/2006/relationships/hyperlink" Target="https://camra.org.uk/pubs/mailed-horse-thorne-145728" TargetMode="External"/><Relationship Id="rId5" Type="http://schemas.openxmlformats.org/officeDocument/2006/relationships/hyperlink" Target="http://breweryhistory.com/wiki/index.php?title=Usher%27s_Wiltshire_Brewery_Ltd" TargetMode="External"/><Relationship Id="rId15" Type="http://schemas.openxmlformats.org/officeDocument/2006/relationships/hyperlink" Target="http://breweryhistory.com/wiki/index.php?title=King_%26_Barnes_Ltd" TargetMode="External"/><Relationship Id="rId23" Type="http://schemas.openxmlformats.org/officeDocument/2006/relationships/hyperlink" Target="https://camra.org.uk/pubs/royal-oak-chesterfield-134613" TargetMode="External"/><Relationship Id="rId28" Type="http://schemas.openxmlformats.org/officeDocument/2006/relationships/hyperlink" Target="https://camra.org.uk/pubs/old-fox-inn-bristol-114715" TargetMode="External"/><Relationship Id="rId36" Type="http://schemas.openxmlformats.org/officeDocument/2006/relationships/hyperlink" Target="https://camra.org.uk/pubs/bon-accord-glasgow-168727" TargetMode="External"/><Relationship Id="rId49" Type="http://schemas.openxmlformats.org/officeDocument/2006/relationships/hyperlink" Target="https://camra.org.uk/pubs/ship-chelmsford-185852" TargetMode="External"/><Relationship Id="rId57" Type="http://schemas.openxmlformats.org/officeDocument/2006/relationships/hyperlink" Target="https://camra.org.uk/pubs/blue-bell-peterborough-157307" TargetMode="External"/><Relationship Id="rId61" Type="http://schemas.openxmlformats.org/officeDocument/2006/relationships/printerSettings" Target="../printerSettings/printerSettings2.bin"/><Relationship Id="rId10" Type="http://schemas.openxmlformats.org/officeDocument/2006/relationships/hyperlink" Target="http://breweryhistory.com/wiki/index.php?title=Rayment_%26_Co._Ltd" TargetMode="External"/><Relationship Id="rId19" Type="http://schemas.openxmlformats.org/officeDocument/2006/relationships/hyperlink" Target="http://breweryhistory.com/wiki/index.php?title=Darley_Ltd" TargetMode="External"/><Relationship Id="rId31" Type="http://schemas.openxmlformats.org/officeDocument/2006/relationships/hyperlink" Target="https://camra.org.uk/pubs/prince-of-wales-swindon-138764" TargetMode="External"/><Relationship Id="rId44" Type="http://schemas.openxmlformats.org/officeDocument/2006/relationships/hyperlink" Target="https://camra.org.uk/pubs/king-hotel-pontarddulais-183784" TargetMode="External"/><Relationship Id="rId52" Type="http://schemas.openxmlformats.org/officeDocument/2006/relationships/hyperlink" Target="https://camra.org.uk/pubs/plough-crawley-160271" TargetMode="External"/><Relationship Id="rId60" Type="http://schemas.openxmlformats.org/officeDocument/2006/relationships/hyperlink" Target="https://camra.org.uk/pubs/grey-horse-manchester-137605" TargetMode="External"/><Relationship Id="rId4" Type="http://schemas.openxmlformats.org/officeDocument/2006/relationships/hyperlink" Target="http://breweryhistory.com/wiki/index.php?title=Home_Brewery_Co._Ltd" TargetMode="External"/><Relationship Id="rId9" Type="http://schemas.openxmlformats.org/officeDocument/2006/relationships/hyperlink" Target="http://breweryhistory.com/wiki/index.php?title=Tolly_Cobbold" TargetMode="External"/><Relationship Id="rId14" Type="http://schemas.openxmlformats.org/officeDocument/2006/relationships/hyperlink" Target="http://breweryhistory.com/wiki/index.php?title=Ridley_%26_Sons_Ltd" TargetMode="External"/><Relationship Id="rId22" Type="http://schemas.openxmlformats.org/officeDocument/2006/relationships/hyperlink" Target="https://camra.org.uk/pubs/hidden-knight-chesterfield-134600" TargetMode="External"/><Relationship Id="rId27" Type="http://schemas.openxmlformats.org/officeDocument/2006/relationships/hyperlink" Target="https://camra.org.uk/pubs/bull-salisbury-192180" TargetMode="External"/><Relationship Id="rId30" Type="http://schemas.openxmlformats.org/officeDocument/2006/relationships/hyperlink" Target="https://camra.org.uk/pubs/llandoger-trow-bristol-114037" TargetMode="External"/><Relationship Id="rId35" Type="http://schemas.openxmlformats.org/officeDocument/2006/relationships/hyperlink" Target="https://camra.org.uk/pubs/bon-accord-glasgow-168727" TargetMode="External"/><Relationship Id="rId43" Type="http://schemas.openxmlformats.org/officeDocument/2006/relationships/hyperlink" Target="https://camra.org.uk/pubs/knight-inn-carlisle-144764" TargetMode="External"/><Relationship Id="rId48" Type="http://schemas.openxmlformats.org/officeDocument/2006/relationships/hyperlink" Target="https://camra.org.uk/pubs/mrs-fitzherberts-brighton-127302" TargetMode="External"/><Relationship Id="rId56" Type="http://schemas.openxmlformats.org/officeDocument/2006/relationships/hyperlink" Target="https://camra.org.uk/pubs/blue-bell-peterborough-157307" TargetMode="External"/><Relationship Id="rId8" Type="http://schemas.openxmlformats.org/officeDocument/2006/relationships/hyperlink" Target="http://breweryhistory.com/wiki/index.php?title=Maclay_%26_Co._Ltd" TargetMode="External"/><Relationship Id="rId51" Type="http://schemas.openxmlformats.org/officeDocument/2006/relationships/hyperlink" Target="https://camra.org.uk/pubs/plough-crawley-160271" TargetMode="External"/><Relationship Id="rId3" Type="http://schemas.openxmlformats.org/officeDocument/2006/relationships/hyperlink" Target="http://breweryhistory.com/wiki/index.php?title=Ward_%26_Co._Ltd" TargetMode="External"/><Relationship Id="rId12" Type="http://schemas.openxmlformats.org/officeDocument/2006/relationships/hyperlink" Target="http://breweryhistory.com/wiki/index.php?title=Buckley%27s_Brewery_Ltd" TargetMode="External"/><Relationship Id="rId17" Type="http://schemas.openxmlformats.org/officeDocument/2006/relationships/hyperlink" Target="http://breweryhistory.com/wiki/index.php?title=Paine_%26_Co._Ltd" TargetMode="External"/><Relationship Id="rId25" Type="http://schemas.openxmlformats.org/officeDocument/2006/relationships/hyperlink" Target="https://camra.org.uk/pubs/axminster-inn-axminster-166565" TargetMode="External"/><Relationship Id="rId33" Type="http://schemas.openxmlformats.org/officeDocument/2006/relationships/hyperlink" Target="https://camra.org.uk/pubs/oxo-bar-oxford-156970" TargetMode="External"/><Relationship Id="rId38" Type="http://schemas.openxmlformats.org/officeDocument/2006/relationships/hyperlink" Target="https://camra.org.uk/pubs/salisbury-arms-cambridge-131275" TargetMode="External"/><Relationship Id="rId46" Type="http://schemas.openxmlformats.org/officeDocument/2006/relationships/hyperlink" Target="https://camra.org.uk/pubs/wheatsheaf-hotel-pontarddulais-183785" TargetMode="External"/><Relationship Id="rId59" Type="http://schemas.openxmlformats.org/officeDocument/2006/relationships/hyperlink" Target="https://camra.org.uk/pubs/north-eastern-goole-145606"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breweryhistory.com/wiki/index.php?title=Thomas_Ford_%26_Son" TargetMode="External"/><Relationship Id="rId18" Type="http://schemas.openxmlformats.org/officeDocument/2006/relationships/hyperlink" Target="https://en.wikipedia.org/wiki/Chard_Junction_railway_station" TargetMode="External"/><Relationship Id="rId26" Type="http://schemas.openxmlformats.org/officeDocument/2006/relationships/hyperlink" Target="https://camra.org.uk/pubs/caernarfon-castle-holyhead-146197" TargetMode="External"/><Relationship Id="rId39" Type="http://schemas.openxmlformats.org/officeDocument/2006/relationships/hyperlink" Target="https://camra.org.uk/pubs/blue-anchor-helston-138858" TargetMode="External"/><Relationship Id="rId3" Type="http://schemas.openxmlformats.org/officeDocument/2006/relationships/hyperlink" Target="http://breweryhistory.com/wiki/index.php?title=Devenish_%26_Co._Ltd" TargetMode="External"/><Relationship Id="rId21" Type="http://schemas.openxmlformats.org/officeDocument/2006/relationships/hyperlink" Target="https://www.closedpubs.co.uk/oxfordshire/oxford_roebuck2.html" TargetMode="External"/><Relationship Id="rId34" Type="http://schemas.openxmlformats.org/officeDocument/2006/relationships/hyperlink" Target="https://camra.org.uk/pubs/waterloo-hotel-bury-152969" TargetMode="External"/><Relationship Id="rId42" Type="http://schemas.openxmlformats.org/officeDocument/2006/relationships/hyperlink" Target="https://camra.org.uk/pubs/railway-tavern-chelmsford-185803" TargetMode="External"/><Relationship Id="rId47" Type="http://schemas.openxmlformats.org/officeDocument/2006/relationships/hyperlink" Target="https://camra.org.uk/pubs/vine-hotel-stafford-145894" TargetMode="External"/><Relationship Id="rId50" Type="http://schemas.openxmlformats.org/officeDocument/2006/relationships/hyperlink" Target="https://camra.org.uk/pubs/grey-horse-manchester-137605" TargetMode="External"/><Relationship Id="rId7" Type="http://schemas.openxmlformats.org/officeDocument/2006/relationships/hyperlink" Target="http://breweryhistory.com/wiki/index.php?title=Devenish_%26_Co._Ltd" TargetMode="External"/><Relationship Id="rId12" Type="http://schemas.openxmlformats.org/officeDocument/2006/relationships/hyperlink" Target="http://breweryhistory.com/wiki/index.php?title=Thomas_Ford_%26_Son" TargetMode="External"/><Relationship Id="rId17" Type="http://schemas.openxmlformats.org/officeDocument/2006/relationships/hyperlink" Target="http://breweryhistory.com/wiki/index.php?title=William_Butler_%26_Co._Ltd" TargetMode="External"/><Relationship Id="rId25" Type="http://schemas.openxmlformats.org/officeDocument/2006/relationships/hyperlink" Target="https://camra.org.uk/pubs/gleesons-holyhead-146203" TargetMode="External"/><Relationship Id="rId33" Type="http://schemas.openxmlformats.org/officeDocument/2006/relationships/hyperlink" Target="https://camra.org.uk/pubs/beer-house-manchester-137496" TargetMode="External"/><Relationship Id="rId38" Type="http://schemas.openxmlformats.org/officeDocument/2006/relationships/hyperlink" Target="https://camra.org.uk/pubs/yacht-inn-penzance-139070" TargetMode="External"/><Relationship Id="rId46" Type="http://schemas.openxmlformats.org/officeDocument/2006/relationships/hyperlink" Target="https://camra.org.uk/pubs/station-hotel-shrewsbury-145115" TargetMode="External"/><Relationship Id="rId2" Type="http://schemas.openxmlformats.org/officeDocument/2006/relationships/hyperlink" Target="http://breweryhistory.com/wiki/index.php?title=Greenall_Whitley_%26_Co._Ltd" TargetMode="External"/><Relationship Id="rId16" Type="http://schemas.openxmlformats.org/officeDocument/2006/relationships/hyperlink" Target="http://breweryhistory.com/wiki/index.php?title=Ansells_Brewery_Ltd" TargetMode="External"/><Relationship Id="rId20" Type="http://schemas.openxmlformats.org/officeDocument/2006/relationships/hyperlink" Target="https://www.closedpubs.co.uk/dorset/weymouth_portlandrailway.html" TargetMode="External"/><Relationship Id="rId29" Type="http://schemas.openxmlformats.org/officeDocument/2006/relationships/hyperlink" Target="https://camra.org.uk/pubs/wheatsheaf-oxford-157008" TargetMode="External"/><Relationship Id="rId41" Type="http://schemas.openxmlformats.org/officeDocument/2006/relationships/hyperlink" Target="https://camra.org.uk/pubs/railway-tavern-chelmsford-185803" TargetMode="External"/><Relationship Id="rId1" Type="http://schemas.openxmlformats.org/officeDocument/2006/relationships/hyperlink" Target="http://breweryhistory.com/wiki/index.php?title=Gibbs_Mew_%26_Co._Ltd" TargetMode="External"/><Relationship Id="rId6" Type="http://schemas.openxmlformats.org/officeDocument/2006/relationships/hyperlink" Target="http://breweryhistory.com/wiki/index.php?title=Ruddles_Brewery_Ltd" TargetMode="External"/><Relationship Id="rId11" Type="http://schemas.openxmlformats.org/officeDocument/2006/relationships/hyperlink" Target="http://breweryhistory.com/wiki/index.php?title=Burt_%26_Co" TargetMode="External"/><Relationship Id="rId24" Type="http://schemas.openxmlformats.org/officeDocument/2006/relationships/hyperlink" Target="https://camra.org.uk/pubs/george-hotel-holyhead-146202" TargetMode="External"/><Relationship Id="rId32" Type="http://schemas.openxmlformats.org/officeDocument/2006/relationships/hyperlink" Target="https://camra.org.uk/pubs/yelfs-hotel-ryde-176622" TargetMode="External"/><Relationship Id="rId37" Type="http://schemas.openxmlformats.org/officeDocument/2006/relationships/hyperlink" Target="https://camra.org.uk/pubs/ship-inn-exeter-166275" TargetMode="External"/><Relationship Id="rId40" Type="http://schemas.openxmlformats.org/officeDocument/2006/relationships/hyperlink" Target="https://camra.org.uk/pubs/blue-anchor-helston-138858" TargetMode="External"/><Relationship Id="rId45" Type="http://schemas.openxmlformats.org/officeDocument/2006/relationships/hyperlink" Target="https://camra.org.uk/pubs/albion-bar-tumbledown-hotel-shrewsbury-144604" TargetMode="External"/><Relationship Id="rId5" Type="http://schemas.openxmlformats.org/officeDocument/2006/relationships/hyperlink" Target="http://breweryhistory.com/wiki/index.php?title=Simonds_Ltd" TargetMode="External"/><Relationship Id="rId15" Type="http://schemas.openxmlformats.org/officeDocument/2006/relationships/hyperlink" Target="http://breweryhistory.com/wiki/index.php?title=Mitchells_%26_Butlers_Ltd" TargetMode="External"/><Relationship Id="rId23" Type="http://schemas.openxmlformats.org/officeDocument/2006/relationships/hyperlink" Target="https://camra.org.uk/pubs/axminster-inn-axminster-166565" TargetMode="External"/><Relationship Id="rId28" Type="http://schemas.openxmlformats.org/officeDocument/2006/relationships/hyperlink" Target="https://camra.org.uk/pubs/duke-of-cornwall-weymouth-141254" TargetMode="External"/><Relationship Id="rId36" Type="http://schemas.openxmlformats.org/officeDocument/2006/relationships/hyperlink" Target="https://camra.org.uk/pubs/ship-inn-exeter-166275" TargetMode="External"/><Relationship Id="rId49" Type="http://schemas.openxmlformats.org/officeDocument/2006/relationships/hyperlink" Target="https://camra.org.uk/pubs/prince-albert-stafford-145973" TargetMode="External"/><Relationship Id="rId10" Type="http://schemas.openxmlformats.org/officeDocument/2006/relationships/hyperlink" Target="http://breweryhistory.com/wiki/index.php?title=Boddington%27s_Breweries_Ltd" TargetMode="External"/><Relationship Id="rId19" Type="http://schemas.openxmlformats.org/officeDocument/2006/relationships/hyperlink" Target="https://www.closedpubs.co.uk/wiltshire/salisbury_swan.html" TargetMode="External"/><Relationship Id="rId31" Type="http://schemas.openxmlformats.org/officeDocument/2006/relationships/hyperlink" Target="https://camra.org.uk/pubs/harrys-bar-ryde-176746" TargetMode="External"/><Relationship Id="rId44" Type="http://schemas.openxmlformats.org/officeDocument/2006/relationships/hyperlink" Target="https://camra.org.uk/pubs/ship-chelmsford-185852" TargetMode="External"/><Relationship Id="rId4" Type="http://schemas.openxmlformats.org/officeDocument/2006/relationships/hyperlink" Target="http://breweryhistory.com/wiki/index.php?title=Morrell%27s_Brewery_Ltd" TargetMode="External"/><Relationship Id="rId9" Type="http://schemas.openxmlformats.org/officeDocument/2006/relationships/hyperlink" Target="http://breweryhistory.com/wiki/index.php?title=Burt_%26_Co" TargetMode="External"/><Relationship Id="rId14" Type="http://schemas.openxmlformats.org/officeDocument/2006/relationships/hyperlink" Target="http://breweryhistory.com/wiki/index.php?title=Ridley_%26_Sons_Ltd" TargetMode="External"/><Relationship Id="rId22" Type="http://schemas.openxmlformats.org/officeDocument/2006/relationships/hyperlink" Target="https://www.dailyrecord.co.uk/news/local-news/rod-stewarts-favourite-paisley-pub-7060883" TargetMode="External"/><Relationship Id="rId27" Type="http://schemas.openxmlformats.org/officeDocument/2006/relationships/hyperlink" Target="https://camra.org.uk/pubs/golden-lion-weymouth-141261" TargetMode="External"/><Relationship Id="rId30" Type="http://schemas.openxmlformats.org/officeDocument/2006/relationships/hyperlink" Target="https://camra.org.uk/pubs/solent-inn-ryde-176619" TargetMode="External"/><Relationship Id="rId35" Type="http://schemas.openxmlformats.org/officeDocument/2006/relationships/hyperlink" Target="https://camra.org.uk/pubs/waterloo-hotel-bury-152969" TargetMode="External"/><Relationship Id="rId43" Type="http://schemas.openxmlformats.org/officeDocument/2006/relationships/hyperlink" Target="https://camra.org.uk/pubs/original-plough-chelmsford-185785" TargetMode="External"/><Relationship Id="rId48" Type="http://schemas.openxmlformats.org/officeDocument/2006/relationships/hyperlink" Target="https://camra.org.uk/pubs/new-victoria-stafford-145925" TargetMode="External"/><Relationship Id="rId8" Type="http://schemas.openxmlformats.org/officeDocument/2006/relationships/hyperlink" Target="http://breweryhistory.com/wiki/index.php?title=Brickwoods_Ltd" TargetMode="External"/><Relationship Id="rId5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hyperlink" Target="http://breweryhistory.com/wiki/index.php?title=Cornish_Brewery_Co._Ltd" TargetMode="External"/><Relationship Id="rId18" Type="http://schemas.openxmlformats.org/officeDocument/2006/relationships/hyperlink" Target="http://breweryhistory.com/wiki/index.php?title=William_McEwan_%26_Co._Ltd" TargetMode="External"/><Relationship Id="rId26" Type="http://schemas.openxmlformats.org/officeDocument/2006/relationships/hyperlink" Target="http://pubs-of-manchester.blogspot.com/2010/01/castle-and-falcon.html" TargetMode="External"/><Relationship Id="rId39" Type="http://schemas.openxmlformats.org/officeDocument/2006/relationships/hyperlink" Target="https://camra.org.uk/pubs/brewers-arms-berwick-upon-tweed-193539" TargetMode="External"/><Relationship Id="rId3" Type="http://schemas.openxmlformats.org/officeDocument/2006/relationships/hyperlink" Target="http://breweryhistory.com/wiki/index.php?title=Buckley%27s_Brewery_Ltd" TargetMode="External"/><Relationship Id="rId21" Type="http://schemas.openxmlformats.org/officeDocument/2006/relationships/hyperlink" Target="https://carmarthenshire-pr.force.com/en/s/planning-application/a0b5J000000RlU4QAK/d419944" TargetMode="External"/><Relationship Id="rId34" Type="http://schemas.openxmlformats.org/officeDocument/2006/relationships/hyperlink" Target="https://camra.org.uk/pubs/nos-da-bar-milford-haven-159781" TargetMode="External"/><Relationship Id="rId42" Type="http://schemas.openxmlformats.org/officeDocument/2006/relationships/hyperlink" Target="https://camra.org.uk/pubs/royal-seven-stars-hotel-totnes-148661" TargetMode="External"/><Relationship Id="rId47" Type="http://schemas.openxmlformats.org/officeDocument/2006/relationships/hyperlink" Target="https://camra.org.uk/pubs/two-tubs-bury-152964" TargetMode="External"/><Relationship Id="rId50" Type="http://schemas.openxmlformats.org/officeDocument/2006/relationships/hyperlink" Target="https://camra.org.uk/pubs/old-station-hotel-llandudno-junction-112725" TargetMode="External"/><Relationship Id="rId7" Type="http://schemas.openxmlformats.org/officeDocument/2006/relationships/hyperlink" Target="http://breweryhistory.com/wiki/index.php?title=Caledonian_Brewery_Co._Ltd" TargetMode="External"/><Relationship Id="rId12" Type="http://schemas.openxmlformats.org/officeDocument/2006/relationships/hyperlink" Target="http://breweryhistory.com/wiki/index.php?title=Crown_Brewery_Co._Ltd_(Pontyclun)" TargetMode="External"/><Relationship Id="rId17" Type="http://schemas.openxmlformats.org/officeDocument/2006/relationships/hyperlink" Target="http://breweryhistory.com/wiki/index.php?title=Maclay_%26_Co._Ltd" TargetMode="External"/><Relationship Id="rId25" Type="http://schemas.openxmlformats.org/officeDocument/2006/relationships/hyperlink" Target="https://www.closedpubs.co.uk/dorset/weymouth_portlandrailway.html" TargetMode="External"/><Relationship Id="rId33" Type="http://schemas.openxmlformats.org/officeDocument/2006/relationships/hyperlink" Target="https://camra.org.uk/pubs/cottage-cardiff-132868" TargetMode="External"/><Relationship Id="rId38" Type="http://schemas.openxmlformats.org/officeDocument/2006/relationships/hyperlink" Target="https://camra.org.uk/pubs/free-trade-berwick-upon-tweed-193457" TargetMode="External"/><Relationship Id="rId46" Type="http://schemas.openxmlformats.org/officeDocument/2006/relationships/hyperlink" Target="https://camra.org.uk/pubs/bar-batida-weymouth-141263" TargetMode="External"/><Relationship Id="rId2" Type="http://schemas.openxmlformats.org/officeDocument/2006/relationships/hyperlink" Target="http://breweryhistory.com/wiki/index.php?title=Buckley%27s_Brewery_Ltd" TargetMode="External"/><Relationship Id="rId16" Type="http://schemas.openxmlformats.org/officeDocument/2006/relationships/hyperlink" Target="http://breweryhistory.com/wiki/index.php?title=Wilsons_Brewery_Ltd" TargetMode="External"/><Relationship Id="rId20" Type="http://schemas.openxmlformats.org/officeDocument/2006/relationships/hyperlink" Target="https://juniperedinburgh.co.uk/" TargetMode="External"/><Relationship Id="rId29" Type="http://schemas.openxmlformats.org/officeDocument/2006/relationships/hyperlink" Target="https://whatpub.com/pubs/GLA/0835/toby-jug-glasgow" TargetMode="External"/><Relationship Id="rId41" Type="http://schemas.openxmlformats.org/officeDocument/2006/relationships/hyperlink" Target="https://camra.org.uk/pubs/albert-inn-totnes-148659" TargetMode="External"/><Relationship Id="rId54" Type="http://schemas.openxmlformats.org/officeDocument/2006/relationships/printerSettings" Target="../printerSettings/printerSettings4.bin"/><Relationship Id="rId1" Type="http://schemas.openxmlformats.org/officeDocument/2006/relationships/hyperlink" Target="http://breweryhistory.com/wiki/index.php?title=Buckley%27s_Brewery_Ltd" TargetMode="External"/><Relationship Id="rId6" Type="http://schemas.openxmlformats.org/officeDocument/2006/relationships/hyperlink" Target="http://breweryhistory.com/wiki/index.php?title=William_McEwan_%26_Co._Ltd" TargetMode="External"/><Relationship Id="rId11" Type="http://schemas.openxmlformats.org/officeDocument/2006/relationships/hyperlink" Target="http://breweryhistory.com/wiki/index.php?title=Smiles_Brewing_Co" TargetMode="External"/><Relationship Id="rId24" Type="http://schemas.openxmlformats.org/officeDocument/2006/relationships/hyperlink" Target="https://www.closedpubs.co.uk/cornwall/penryn_crosskeys.html" TargetMode="External"/><Relationship Id="rId32" Type="http://schemas.openxmlformats.org/officeDocument/2006/relationships/hyperlink" Target="https://www.closedpubs.co.uk/norfolk/greatyarmouth_oakwood.html" TargetMode="External"/><Relationship Id="rId37" Type="http://schemas.openxmlformats.org/officeDocument/2006/relationships/hyperlink" Target="https://camra.org.uk/pubs/globe-engine-sittingbourne-141868" TargetMode="External"/><Relationship Id="rId40" Type="http://schemas.openxmlformats.org/officeDocument/2006/relationships/hyperlink" Target="https://camra.org.uk/pubs/albert-inn-totnes-148659" TargetMode="External"/><Relationship Id="rId45" Type="http://schemas.openxmlformats.org/officeDocument/2006/relationships/hyperlink" Target="https://camra.org.uk/pubs/golden-lion-weymouth-141261" TargetMode="External"/><Relationship Id="rId53" Type="http://schemas.openxmlformats.org/officeDocument/2006/relationships/hyperlink" Target="https://camra.org.uk/pubs/glebe-stoke-on-trent-122979" TargetMode="External"/><Relationship Id="rId5" Type="http://schemas.openxmlformats.org/officeDocument/2006/relationships/hyperlink" Target="http://breweryhistory.com/wiki/index.php?title=Caledonian_Brewery_Co._Ltd" TargetMode="External"/><Relationship Id="rId15" Type="http://schemas.openxmlformats.org/officeDocument/2006/relationships/hyperlink" Target="http://breweryhistory.com/wiki/index.php?title=Devenish_%26_Co._Ltd" TargetMode="External"/><Relationship Id="rId23" Type="http://schemas.openxmlformats.org/officeDocument/2006/relationships/hyperlink" Target="https://historicengland.org.uk/listing/the-list/list-entry/1211331" TargetMode="External"/><Relationship Id="rId28" Type="http://schemas.openxmlformats.org/officeDocument/2006/relationships/hyperlink" Target="https://whatpub.com/pubs/GLA/0114/bon-accord-glasgow" TargetMode="External"/><Relationship Id="rId36" Type="http://schemas.openxmlformats.org/officeDocument/2006/relationships/hyperlink" Target="https://camra.org.uk/pubs/ship-on-shore-sheerness-141856" TargetMode="External"/><Relationship Id="rId49" Type="http://schemas.openxmlformats.org/officeDocument/2006/relationships/hyperlink" Target="https://camra.org.uk/pubs/line-whistle-crewe-136125" TargetMode="External"/><Relationship Id="rId10" Type="http://schemas.openxmlformats.org/officeDocument/2006/relationships/hyperlink" Target="http://breweryhistory.com/wiki/index.php?title=Blackawton_Brewery" TargetMode="External"/><Relationship Id="rId19" Type="http://schemas.openxmlformats.org/officeDocument/2006/relationships/hyperlink" Target="https://juniperedinburgh.co.uk/" TargetMode="External"/><Relationship Id="rId31" Type="http://schemas.openxmlformats.org/officeDocument/2006/relationships/hyperlink" Target="https://juniperedinburgh.co.uk/" TargetMode="External"/><Relationship Id="rId44" Type="http://schemas.openxmlformats.org/officeDocument/2006/relationships/hyperlink" Target="https://camra.org.uk/pubs/old-fox-inn-bristol-114715" TargetMode="External"/><Relationship Id="rId52" Type="http://schemas.openxmlformats.org/officeDocument/2006/relationships/hyperlink" Target="https://camra.org.uk/pubs/little-wellington-stowmarket-183472" TargetMode="External"/><Relationship Id="rId4" Type="http://schemas.openxmlformats.org/officeDocument/2006/relationships/hyperlink" Target="http://breweryhistory.com/wiki/index.php?title=Rigden_%26_Co_Ltd" TargetMode="External"/><Relationship Id="rId9" Type="http://schemas.openxmlformats.org/officeDocument/2006/relationships/hyperlink" Target="http://breweryhistory.com/wiki/index.php?title=Cornish_Brewery_Co._Ltd" TargetMode="External"/><Relationship Id="rId14" Type="http://schemas.openxmlformats.org/officeDocument/2006/relationships/hyperlink" Target="http://breweryhistory.com/wiki/index.php?title=Eldridge,_Pope_%26_Co._Ltd" TargetMode="External"/><Relationship Id="rId22" Type="http://schemas.openxmlformats.org/officeDocument/2006/relationships/hyperlink" Target="https://carmarthenshire-pr.force.com/en/s/planning-application/a0b5J000000RlU4QAK/d419944" TargetMode="External"/><Relationship Id="rId27" Type="http://schemas.openxmlformats.org/officeDocument/2006/relationships/hyperlink" Target="https://www.closedpubs.co.uk/lancashire/bury_brunswick.html" TargetMode="External"/><Relationship Id="rId30" Type="http://schemas.openxmlformats.org/officeDocument/2006/relationships/hyperlink" Target="https://www.oldglasgowpubs.co.uk/bayhorsebath.html" TargetMode="External"/><Relationship Id="rId35" Type="http://schemas.openxmlformats.org/officeDocument/2006/relationships/hyperlink" Target="https://camra.org.uk/pubs/dog-piano-carmarthen-133425" TargetMode="External"/><Relationship Id="rId43" Type="http://schemas.openxmlformats.org/officeDocument/2006/relationships/hyperlink" Target="https://camra.org.uk/pubs/old-fox-inn-bristol-114715" TargetMode="External"/><Relationship Id="rId48" Type="http://schemas.openxmlformats.org/officeDocument/2006/relationships/hyperlink" Target="https://camra.org.uk/pubs/shakespeare-hotel-stratford-upon-avon-153737" TargetMode="External"/><Relationship Id="rId8" Type="http://schemas.openxmlformats.org/officeDocument/2006/relationships/hyperlink" Target="http://breweryhistory.com/wiki/index.php?title=Cornish_Brewery_Co._Ltd" TargetMode="External"/><Relationship Id="rId51" Type="http://schemas.openxmlformats.org/officeDocument/2006/relationships/hyperlink" Target="https://whatpub.com/pubs/GLA/0114/bon-accord-glasgow"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breweryhistory.com/wiki/index.php?title=Usher%27s_Wiltshire_Brewery_Ltd" TargetMode="External"/><Relationship Id="rId18" Type="http://schemas.openxmlformats.org/officeDocument/2006/relationships/hyperlink" Target="http://breweryhistory.com/wiki/index.php?title=Tolly_Cobbold" TargetMode="External"/><Relationship Id="rId26" Type="http://schemas.openxmlformats.org/officeDocument/2006/relationships/hyperlink" Target="https://www.prezzorestaurants.co.uk/restaurant/enfield" TargetMode="External"/><Relationship Id="rId39" Type="http://schemas.openxmlformats.org/officeDocument/2006/relationships/hyperlink" Target="https://camra.org.uk/pubs/wagon-horses-lancaster-119315" TargetMode="External"/><Relationship Id="rId3" Type="http://schemas.openxmlformats.org/officeDocument/2006/relationships/hyperlink" Target="https://www.oldglasgowpubs.co.uk/bayhorsebath.html" TargetMode="External"/><Relationship Id="rId21" Type="http://schemas.openxmlformats.org/officeDocument/2006/relationships/hyperlink" Target="https://juniperedinburgh.co.uk/" TargetMode="External"/><Relationship Id="rId34" Type="http://schemas.openxmlformats.org/officeDocument/2006/relationships/hyperlink" Target="https://camra.org.uk/pubs/george-railway-bristol-114658" TargetMode="External"/><Relationship Id="rId42" Type="http://schemas.openxmlformats.org/officeDocument/2006/relationships/hyperlink" Target="https://camra.org.uk/pubs/railway-tavern-chelmsford-185803" TargetMode="External"/><Relationship Id="rId47" Type="http://schemas.openxmlformats.org/officeDocument/2006/relationships/hyperlink" Target="https://camra.org.uk/pubs/stag-inn-st-austell-139190" TargetMode="External"/><Relationship Id="rId50" Type="http://schemas.openxmlformats.org/officeDocument/2006/relationships/printerSettings" Target="../printerSettings/printerSettings5.bin"/><Relationship Id="rId7" Type="http://schemas.openxmlformats.org/officeDocument/2006/relationships/hyperlink" Target="http://breweryhistory.com/wiki/index.php?title=Yates_%26_Jackson_Ltd" TargetMode="External"/><Relationship Id="rId12" Type="http://schemas.openxmlformats.org/officeDocument/2006/relationships/hyperlink" Target="http://breweryhistory.com/wiki/index.php?title=Cornish_Brewery_Co._Ltd" TargetMode="External"/><Relationship Id="rId17" Type="http://schemas.openxmlformats.org/officeDocument/2006/relationships/hyperlink" Target="http://breweryhistory.com/wiki/index.php?title=Tolly_Cobbold" TargetMode="External"/><Relationship Id="rId25" Type="http://schemas.openxmlformats.org/officeDocument/2006/relationships/hyperlink" Target="https://www.closedpubs.co.uk/cornwall/staustell_generalwolfe.html" TargetMode="External"/><Relationship Id="rId33" Type="http://schemas.openxmlformats.org/officeDocument/2006/relationships/hyperlink" Target="https://camra.org.uk/pubs/king-william-ale-house-bristol-114021" TargetMode="External"/><Relationship Id="rId38" Type="http://schemas.openxmlformats.org/officeDocument/2006/relationships/hyperlink" Target="https://camra.org.uk/pubs/bier-twist-lancaster-119187" TargetMode="External"/><Relationship Id="rId46" Type="http://schemas.openxmlformats.org/officeDocument/2006/relationships/hyperlink" Target="https://camra.org.uk/pubs/hop-vine-st-austell-139185" TargetMode="External"/><Relationship Id="rId2" Type="http://schemas.openxmlformats.org/officeDocument/2006/relationships/hyperlink" Target="http://breweryhistory.com/wiki/index.php?title=Davenport%27s_Brewery_Ltd" TargetMode="External"/><Relationship Id="rId16" Type="http://schemas.openxmlformats.org/officeDocument/2006/relationships/hyperlink" Target="http://breweryhistory.com/wiki/index.php?title=Wethered_%26_Sons_Ltd" TargetMode="External"/><Relationship Id="rId20" Type="http://schemas.openxmlformats.org/officeDocument/2006/relationships/hyperlink" Target="https://juniperedinburgh.co.uk/" TargetMode="External"/><Relationship Id="rId29" Type="http://schemas.openxmlformats.org/officeDocument/2006/relationships/hyperlink" Target="https://www.closedpubs.co.uk/lancashire/manchester_m1_coachhorses.html" TargetMode="External"/><Relationship Id="rId41" Type="http://schemas.openxmlformats.org/officeDocument/2006/relationships/hyperlink" Target="https://camra.org.uk/pubs/farriers-arms-st-albans-192507" TargetMode="External"/><Relationship Id="rId1" Type="http://schemas.openxmlformats.org/officeDocument/2006/relationships/hyperlink" Target="http://breweryhistory.com/wiki/index.php?title=Morgan%27s_Brewery_Co._Ltd" TargetMode="External"/><Relationship Id="rId6" Type="http://schemas.openxmlformats.org/officeDocument/2006/relationships/hyperlink" Target="http://breweryhistory.com/wiki/index.php?title=Mitchells_of_Lancaster" TargetMode="External"/><Relationship Id="rId11" Type="http://schemas.openxmlformats.org/officeDocument/2006/relationships/hyperlink" Target="http://breweryhistory.com/wiki/index.php?title=Ridley_%26_Sons_Ltd" TargetMode="External"/><Relationship Id="rId24" Type="http://schemas.openxmlformats.org/officeDocument/2006/relationships/hyperlink" Target="https://www.closedpubs.co.uk/lancashire/lancaster_tramwayhotel.html" TargetMode="External"/><Relationship Id="rId32" Type="http://schemas.openxmlformats.org/officeDocument/2006/relationships/hyperlink" Target="https://camra.org.uk/pubs/famous-royal-navy-volunteer-bristol-113936" TargetMode="External"/><Relationship Id="rId37" Type="http://schemas.openxmlformats.org/officeDocument/2006/relationships/hyperlink" Target="https://camra.org.uk/pubs/bon-accord-glasgow-168727" TargetMode="External"/><Relationship Id="rId40" Type="http://schemas.openxmlformats.org/officeDocument/2006/relationships/hyperlink" Target="https://camra.org.uk/pubs/sun-lancaster-119285" TargetMode="External"/><Relationship Id="rId45" Type="http://schemas.openxmlformats.org/officeDocument/2006/relationships/hyperlink" Target="https://camra.org.uk/pubs/proud-mary-cardiff-132914" TargetMode="External"/><Relationship Id="rId5" Type="http://schemas.openxmlformats.org/officeDocument/2006/relationships/hyperlink" Target="http://breweryhistory.com/wiki/index.php?title=Maclay_%26_Co._Ltd" TargetMode="External"/><Relationship Id="rId15" Type="http://schemas.openxmlformats.org/officeDocument/2006/relationships/hyperlink" Target="http://breweryhistory.com/wiki/index.php?title=Rayment_%26_Co._Ltd" TargetMode="External"/><Relationship Id="rId23" Type="http://schemas.openxmlformats.org/officeDocument/2006/relationships/hyperlink" Target="https://www.fifetoday.co.uk/lifestyle/pictures-old-fife-pub-memories-993601" TargetMode="External"/><Relationship Id="rId28" Type="http://schemas.openxmlformats.org/officeDocument/2006/relationships/hyperlink" Target="https://www.closedpubs.co.uk/london/wc1_bloomsbury_kingshead.html" TargetMode="External"/><Relationship Id="rId36" Type="http://schemas.openxmlformats.org/officeDocument/2006/relationships/hyperlink" Target="https://camra.org.uk/pubs/bon-accord-glasgow-168727" TargetMode="External"/><Relationship Id="rId49" Type="http://schemas.openxmlformats.org/officeDocument/2006/relationships/hyperlink" Target="https://camra.org.uk/pubs/station-hotel-ipswich-183376" TargetMode="External"/><Relationship Id="rId10" Type="http://schemas.openxmlformats.org/officeDocument/2006/relationships/hyperlink" Target="http://breweryhistory.com/wiki/index.php?title=Mitchells_of_Lancaster" TargetMode="External"/><Relationship Id="rId19" Type="http://schemas.openxmlformats.org/officeDocument/2006/relationships/hyperlink" Target="http://breweryhistory.com/wiki/index.php?title=Pollard_%26_Co._Ltd" TargetMode="External"/><Relationship Id="rId31" Type="http://schemas.openxmlformats.org/officeDocument/2006/relationships/hyperlink" Target="https://camra.org.uk/pubs/llandoger-trow-bristol-114037" TargetMode="External"/><Relationship Id="rId44" Type="http://schemas.openxmlformats.org/officeDocument/2006/relationships/hyperlink" Target="https://camra.org.uk/pubs/ship-chelmsford-185852" TargetMode="External"/><Relationship Id="rId4" Type="http://schemas.openxmlformats.org/officeDocument/2006/relationships/hyperlink" Target="http://breweryhistory.com/wiki/index.php?title=William_McEwan_%26_Co._Ltd" TargetMode="External"/><Relationship Id="rId9" Type="http://schemas.openxmlformats.org/officeDocument/2006/relationships/hyperlink" Target="http://breweryhistory.com/wiki/index.php?title=Maclay_%26_Co._Ltd" TargetMode="External"/><Relationship Id="rId14" Type="http://schemas.openxmlformats.org/officeDocument/2006/relationships/hyperlink" Target="http://anita-calculators.info/html/anita_1011_lsi.html" TargetMode="External"/><Relationship Id="rId22" Type="http://schemas.openxmlformats.org/officeDocument/2006/relationships/hyperlink" Target="https://www.fifetoday.co.uk/lifestyle/pictures-old-fife-pub-memories-993601" TargetMode="External"/><Relationship Id="rId27" Type="http://schemas.openxmlformats.org/officeDocument/2006/relationships/hyperlink" Target="https://www.closedpubs.co.uk/london/n9_loweredmonton_rosecrown.html" TargetMode="External"/><Relationship Id="rId30" Type="http://schemas.openxmlformats.org/officeDocument/2006/relationships/hyperlink" Target="https://camra.org.uk/pubs/alex-bognor-regis-135345" TargetMode="External"/><Relationship Id="rId35" Type="http://schemas.openxmlformats.org/officeDocument/2006/relationships/hyperlink" Target="https://camra.org.uk/pubs/bon-accord-glasgow-168727" TargetMode="External"/><Relationship Id="rId43" Type="http://schemas.openxmlformats.org/officeDocument/2006/relationships/hyperlink" Target="https://camra.org.uk/pubs/railway-tavern-chelmsford-185803" TargetMode="External"/><Relationship Id="rId48" Type="http://schemas.openxmlformats.org/officeDocument/2006/relationships/hyperlink" Target="https://camra.org.uk/pubs/victoria-ipswich-183387" TargetMode="External"/><Relationship Id="rId8" Type="http://schemas.openxmlformats.org/officeDocument/2006/relationships/hyperlink" Target="http://breweryhistory.com/wiki/index.php?title=Hartleys_(Ulverston)_Ltd"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breweryhistory.com/wiki/index.php?title=Ward_%26_Co._Ltd" TargetMode="External"/><Relationship Id="rId18" Type="http://schemas.openxmlformats.org/officeDocument/2006/relationships/hyperlink" Target="http://breweryhistory.com/wiki/index.php?title=Wethered_%26_Sons_Ltd" TargetMode="External"/><Relationship Id="rId26" Type="http://schemas.openxmlformats.org/officeDocument/2006/relationships/hyperlink" Target="https://camra.org.uk/pubs/king-hotel-pontarddulais-183784" TargetMode="External"/><Relationship Id="rId39" Type="http://schemas.openxmlformats.org/officeDocument/2006/relationships/hyperlink" Target="https://camra.org.uk/pubs/morant-arms-brockenhurst-187971" TargetMode="External"/><Relationship Id="rId21" Type="http://schemas.openxmlformats.org/officeDocument/2006/relationships/hyperlink" Target="http://breweryhistory.com/wiki/index.php?title=Eldridge,_Pope_%26_Co._Ltd" TargetMode="External"/><Relationship Id="rId34" Type="http://schemas.openxmlformats.org/officeDocument/2006/relationships/hyperlink" Target="https://www.closedpubs.co.uk/derbyshire/derby_de1_sirrobertpeel.html" TargetMode="External"/><Relationship Id="rId42" Type="http://schemas.openxmlformats.org/officeDocument/2006/relationships/hyperlink" Target="https://camra.org.uk/pubs/hole-in-the-wall-london-158449" TargetMode="External"/><Relationship Id="rId47" Type="http://schemas.openxmlformats.org/officeDocument/2006/relationships/hyperlink" Target="https://camra.org.uk/pubs/globe-engine-sittingbourne-141868" TargetMode="External"/><Relationship Id="rId50" Type="http://schemas.openxmlformats.org/officeDocument/2006/relationships/hyperlink" Target="https://camra.org.uk/pubs/brown-bear-berwick-upon-tweed-193543" TargetMode="External"/><Relationship Id="rId55" Type="http://schemas.openxmlformats.org/officeDocument/2006/relationships/printerSettings" Target="../printerSettings/printerSettings6.bin"/><Relationship Id="rId7" Type="http://schemas.openxmlformats.org/officeDocument/2006/relationships/hyperlink" Target="http://breweryhistory.com/wiki/index.php?title=Brickwoods_Ltd" TargetMode="External"/><Relationship Id="rId12" Type="http://schemas.openxmlformats.org/officeDocument/2006/relationships/hyperlink" Target="http://breweryhistory.com/wiki/index.php?title=Yates_%26_Jackson_Ltd" TargetMode="External"/><Relationship Id="rId17" Type="http://schemas.openxmlformats.org/officeDocument/2006/relationships/hyperlink" Target="http://breweryhistory.com/wiki/index.php?title=Devenish_%26_Co._Ltd" TargetMode="External"/><Relationship Id="rId25" Type="http://schemas.openxmlformats.org/officeDocument/2006/relationships/hyperlink" Target="https://camra.org.uk/pubs/wheatsheaf-hotel-pontarddulais-183785" TargetMode="External"/><Relationship Id="rId33" Type="http://schemas.openxmlformats.org/officeDocument/2006/relationships/hyperlink" Target="https://camra.org.uk/pubs/alexandra-hotel-derby-143238" TargetMode="External"/><Relationship Id="rId38" Type="http://schemas.openxmlformats.org/officeDocument/2006/relationships/hyperlink" Target="https://www.closedpubs.co.uk/dorset/weymouth_portlandrailway.html" TargetMode="External"/><Relationship Id="rId46" Type="http://schemas.openxmlformats.org/officeDocument/2006/relationships/hyperlink" Target="https://camra.org.uk/pubs/globe-engine-sittingbourne-141868" TargetMode="External"/><Relationship Id="rId2" Type="http://schemas.openxmlformats.org/officeDocument/2006/relationships/hyperlink" Target="http://breweryhistory.com/wiki/index.php?title=William_McEwan_%26_Co._Ltd" TargetMode="External"/><Relationship Id="rId16" Type="http://schemas.openxmlformats.org/officeDocument/2006/relationships/hyperlink" Target="http://breweryhistory.com/wiki/index.php?title=Eldridge,_Pope_%26_Co._Ltd" TargetMode="External"/><Relationship Id="rId20" Type="http://schemas.openxmlformats.org/officeDocument/2006/relationships/hyperlink" Target="http://breweryhistory.com/wiki/index.php?title=Wilsons_Brewery_Ltd" TargetMode="External"/><Relationship Id="rId29" Type="http://schemas.openxmlformats.org/officeDocument/2006/relationships/hyperlink" Target="https://camra.org.uk/pubs/wagon-horses-lancaster-119315" TargetMode="External"/><Relationship Id="rId41" Type="http://schemas.openxmlformats.org/officeDocument/2006/relationships/hyperlink" Target="https://camra.org.uk/pubs/wellington-london-158452" TargetMode="External"/><Relationship Id="rId54" Type="http://schemas.openxmlformats.org/officeDocument/2006/relationships/hyperlink" Target="https://camra.org.uk/pubs/golden-cross-redditch-154046" TargetMode="External"/><Relationship Id="rId1" Type="http://schemas.openxmlformats.org/officeDocument/2006/relationships/hyperlink" Target="http://breweryhistory.com/wiki/index.php?title=Caledonian_Brewery_Co._Ltd" TargetMode="External"/><Relationship Id="rId6" Type="http://schemas.openxmlformats.org/officeDocument/2006/relationships/hyperlink" Target="http://breweryhistory.com/wiki/index.php?title=King_%26_Barnes_Ltd" TargetMode="External"/><Relationship Id="rId11" Type="http://schemas.openxmlformats.org/officeDocument/2006/relationships/hyperlink" Target="http://breweryhistory.com/wiki/index.php?title=Mitchells_of_Lancaster" TargetMode="External"/><Relationship Id="rId24" Type="http://schemas.openxmlformats.org/officeDocument/2006/relationships/hyperlink" Target="https://camra.org.uk/pubs/wheatsheaf-hotel-pontarddulais-183785" TargetMode="External"/><Relationship Id="rId32" Type="http://schemas.openxmlformats.org/officeDocument/2006/relationships/hyperlink" Target="https://camra.org.uk/pubs/emz-lounge-sheffield-147438" TargetMode="External"/><Relationship Id="rId37" Type="http://schemas.openxmlformats.org/officeDocument/2006/relationships/hyperlink" Target="https://www.closedpubs.co.uk/dorset/weymouth_jerseytavern.html" TargetMode="External"/><Relationship Id="rId40" Type="http://schemas.openxmlformats.org/officeDocument/2006/relationships/hyperlink" Target="https://camra.org.uk/pubs/golden-lion-weymouth-141261" TargetMode="External"/><Relationship Id="rId45" Type="http://schemas.openxmlformats.org/officeDocument/2006/relationships/hyperlink" Target="https://camra.org.uk/pubs/rock-craft-house-horsham-160388" TargetMode="External"/><Relationship Id="rId53" Type="http://schemas.openxmlformats.org/officeDocument/2006/relationships/hyperlink" Target="https://camra.org.uk/pubs/golden-cross-redditch-154046" TargetMode="External"/><Relationship Id="rId5" Type="http://schemas.openxmlformats.org/officeDocument/2006/relationships/hyperlink" Target="http://breweryhistory.com/wiki/index.php?title=Ruddles_Brewery_Ltd" TargetMode="External"/><Relationship Id="rId15" Type="http://schemas.openxmlformats.org/officeDocument/2006/relationships/hyperlink" Target="http://breweryhistory.com/wiki/index.php?title=Home_Brewery_Co._Ltd" TargetMode="External"/><Relationship Id="rId23" Type="http://schemas.openxmlformats.org/officeDocument/2006/relationships/hyperlink" Target="https://camra.org.uk/pubs/north-street-tavern-sudbury-125898" TargetMode="External"/><Relationship Id="rId28" Type="http://schemas.openxmlformats.org/officeDocument/2006/relationships/hyperlink" Target="https://camra.org.uk/pubs/compass-bromley-128092" TargetMode="External"/><Relationship Id="rId36" Type="http://schemas.openxmlformats.org/officeDocument/2006/relationships/hyperlink" Target="https://camra.org.uk/pubs/victoria-inn-derby-143467" TargetMode="External"/><Relationship Id="rId49" Type="http://schemas.openxmlformats.org/officeDocument/2006/relationships/hyperlink" Target="https://camra.org.uk/pubs/hen-chickens-berwick-upon-tweed-193765" TargetMode="External"/><Relationship Id="rId10" Type="http://schemas.openxmlformats.org/officeDocument/2006/relationships/hyperlink" Target="http://breweryhistory.com/wiki/index.php?title=Hartleys_(Ulverston)_Ltd" TargetMode="External"/><Relationship Id="rId19" Type="http://schemas.openxmlformats.org/officeDocument/2006/relationships/hyperlink" Target="http://breweryhistory.com/wiki/index.php?title=Brakspear_%26_Sons_Ltd" TargetMode="External"/><Relationship Id="rId31" Type="http://schemas.openxmlformats.org/officeDocument/2006/relationships/hyperlink" Target="https://camra.org.uk/pubs/sun-lancaster-119285" TargetMode="External"/><Relationship Id="rId44" Type="http://schemas.openxmlformats.org/officeDocument/2006/relationships/hyperlink" Target="https://camra.org.uk/pubs/bear-horsham-160364" TargetMode="External"/><Relationship Id="rId52" Type="http://schemas.openxmlformats.org/officeDocument/2006/relationships/hyperlink" Target="https://camra.org.uk/pubs/thirty3hz-guildford-150947" TargetMode="External"/><Relationship Id="rId4" Type="http://schemas.openxmlformats.org/officeDocument/2006/relationships/hyperlink" Target="http://breweryhistory.com/wiki/index.php?title=Caledonian_Brewery_Co._Ltd" TargetMode="External"/><Relationship Id="rId9" Type="http://schemas.openxmlformats.org/officeDocument/2006/relationships/hyperlink" Target="http://breweryhistory.com/wiki/index.php?title=Buckley%27s_Brewery_Ltd" TargetMode="External"/><Relationship Id="rId14" Type="http://schemas.openxmlformats.org/officeDocument/2006/relationships/hyperlink" Target="http://breweryhistory.com/wiki/index.php?title=Shipstone_%26_Sons_Ltd" TargetMode="External"/><Relationship Id="rId22" Type="http://schemas.openxmlformats.org/officeDocument/2006/relationships/hyperlink" Target="http://www.closedpubs.co.uk/essex/colchester_kingshead.html" TargetMode="External"/><Relationship Id="rId27" Type="http://schemas.openxmlformats.org/officeDocument/2006/relationships/hyperlink" Target="https://camra.org.uk/pubs/paxton-arms-crystal-palace-128180" TargetMode="External"/><Relationship Id="rId30" Type="http://schemas.openxmlformats.org/officeDocument/2006/relationships/hyperlink" Target="https://camra.org.uk/pubs/three-mariners-lancaster-119291" TargetMode="External"/><Relationship Id="rId35" Type="http://schemas.openxmlformats.org/officeDocument/2006/relationships/hyperlink" Target="https://camra.org.uk/pubs/noahs-ark-derby-143272" TargetMode="External"/><Relationship Id="rId43" Type="http://schemas.openxmlformats.org/officeDocument/2006/relationships/hyperlink" Target="https://camra.org.uk/pubs/goose-manchester-137619" TargetMode="External"/><Relationship Id="rId48" Type="http://schemas.openxmlformats.org/officeDocument/2006/relationships/hyperlink" Target="https://camra.org.uk/pubs/brewers-arms-berwick-upon-tweed-193539" TargetMode="External"/><Relationship Id="rId8" Type="http://schemas.openxmlformats.org/officeDocument/2006/relationships/hyperlink" Target="http://breweryhistory.com/wiki/index.php?title=Truman,_Hanbury_%26_Buxton_%26_Co._Ltd" TargetMode="External"/><Relationship Id="rId51" Type="http://schemas.openxmlformats.org/officeDocument/2006/relationships/hyperlink" Target="https://camra.org.uk/pubs/southampton-hotel-surbiton-179633" TargetMode="External"/><Relationship Id="rId3" Type="http://schemas.openxmlformats.org/officeDocument/2006/relationships/hyperlink" Target="http://breweryhistory.com/wiki/index.php?title=Ruddles_Brewery_Ltd"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breweryhistory.com/wiki/index.php?title=Jennings_Brothers_Ltd" TargetMode="External"/><Relationship Id="rId18" Type="http://schemas.openxmlformats.org/officeDocument/2006/relationships/hyperlink" Target="http://breweryhistory.com/wiki/index.php?title=Joshua_Tetley_%26_Son_Ltd" TargetMode="External"/><Relationship Id="rId26" Type="http://schemas.openxmlformats.org/officeDocument/2006/relationships/hyperlink" Target="https://en-gb.facebook.com/pages/category/Barber-Shop/Boys-To-Mens-Barber-Shop-605084449656845/" TargetMode="External"/><Relationship Id="rId39" Type="http://schemas.openxmlformats.org/officeDocument/2006/relationships/hyperlink" Target="https://camra.org.uk/pubs/eagle-brighton-127393" TargetMode="External"/><Relationship Id="rId21" Type="http://schemas.openxmlformats.org/officeDocument/2006/relationships/hyperlink" Target="http://breweryhistory.com/wiki/index.php?title=Wood_Brewery_Ltd" TargetMode="External"/><Relationship Id="rId34" Type="http://schemas.openxmlformats.org/officeDocument/2006/relationships/hyperlink" Target="https://camra.org.uk/pubs/queens-head-hotel-st-austell-139186" TargetMode="External"/><Relationship Id="rId42" Type="http://schemas.openxmlformats.org/officeDocument/2006/relationships/hyperlink" Target="https://camra.org.uk/pubs/kings-head-inn-berwick-upon-tweed-193786" TargetMode="External"/><Relationship Id="rId47" Type="http://schemas.openxmlformats.org/officeDocument/2006/relationships/hyperlink" Target="https://camra.org.uk/pubs/olde-castle-hotel-doncaster-145545" TargetMode="External"/><Relationship Id="rId50" Type="http://schemas.openxmlformats.org/officeDocument/2006/relationships/hyperlink" Target="https://camra.org.uk/pubs/sloop-inn-barton-upon-humber-150545" TargetMode="External"/><Relationship Id="rId55" Type="http://schemas.openxmlformats.org/officeDocument/2006/relationships/hyperlink" Target="https://camra.org.uk/pubs/phoenix-ale-house-inverness-176788" TargetMode="External"/><Relationship Id="rId63" Type="http://schemas.openxmlformats.org/officeDocument/2006/relationships/hyperlink" Target="https://whatpub.com/pubs/SHR/4537/alb-shrewsbury" TargetMode="External"/><Relationship Id="rId68" Type="http://schemas.openxmlformats.org/officeDocument/2006/relationships/printerSettings" Target="../printerSettings/printerSettings7.bin"/><Relationship Id="rId7" Type="http://schemas.openxmlformats.org/officeDocument/2006/relationships/hyperlink" Target="http://breweryhistory.com/wiki/index.php?title=Plymouth_Breweries_Ltd" TargetMode="External"/><Relationship Id="rId2" Type="http://schemas.openxmlformats.org/officeDocument/2006/relationships/hyperlink" Target="http://breweryhistory.com/wiki/index.php?title=Davenport%27s_Brewery_Ltd" TargetMode="External"/><Relationship Id="rId16" Type="http://schemas.openxmlformats.org/officeDocument/2006/relationships/hyperlink" Target="http://breweryhistory.com/wiki/index.php?title=Home_Brewery_Co._Ltd" TargetMode="External"/><Relationship Id="rId29" Type="http://schemas.openxmlformats.org/officeDocument/2006/relationships/hyperlink" Target="https://camra.org.uk/pubs/whitesmiths-arms-gloucester-171583" TargetMode="External"/><Relationship Id="rId1" Type="http://schemas.openxmlformats.org/officeDocument/2006/relationships/hyperlink" Target="http://breweryhistory.com/wiki/index.php?title=Boddington%27s_Breweries_Ltd" TargetMode="External"/><Relationship Id="rId6" Type="http://schemas.openxmlformats.org/officeDocument/2006/relationships/hyperlink" Target="http://breweryhistory.com/wiki/index.php?title=Cornish_Brewery_Co._Ltd" TargetMode="External"/><Relationship Id="rId11" Type="http://schemas.openxmlformats.org/officeDocument/2006/relationships/hyperlink" Target="http://breweryhistory.com/wiki/index.php?title=Raven_Brewery" TargetMode="External"/><Relationship Id="rId24" Type="http://schemas.openxmlformats.org/officeDocument/2006/relationships/hyperlink" Target="https://www.closedpubs.co.uk/worcestershire/worcester_longstop.html" TargetMode="External"/><Relationship Id="rId32" Type="http://schemas.openxmlformats.org/officeDocument/2006/relationships/hyperlink" Target="https://camra.org.uk/pubs/hop-vine-st-austell-139185" TargetMode="External"/><Relationship Id="rId37" Type="http://schemas.openxmlformats.org/officeDocument/2006/relationships/hyperlink" Target="https://camra.org.uk/pubs/duke-of-wellington-newcastle-upon-tyne-193062" TargetMode="External"/><Relationship Id="rId40" Type="http://schemas.openxmlformats.org/officeDocument/2006/relationships/hyperlink" Target="https://camra.org.uk/pubs/queens-head-brighton-127453" TargetMode="External"/><Relationship Id="rId45" Type="http://schemas.openxmlformats.org/officeDocument/2006/relationships/hyperlink" Target="https://camra.org.uk/pubs/station-hotel-ipswich-183376" TargetMode="External"/><Relationship Id="rId53" Type="http://schemas.openxmlformats.org/officeDocument/2006/relationships/hyperlink" Target="https://camra.org.uk/pubs/york-arms-york-123489" TargetMode="External"/><Relationship Id="rId58" Type="http://schemas.openxmlformats.org/officeDocument/2006/relationships/hyperlink" Target="https://camra.org.uk/pubs/king-william-ale-house-bristol-114021" TargetMode="External"/><Relationship Id="rId66" Type="http://schemas.openxmlformats.org/officeDocument/2006/relationships/hyperlink" Target="https://whatpub.com/pubs/MAN/16863/lower-turks-head-manchester" TargetMode="External"/><Relationship Id="rId5" Type="http://schemas.openxmlformats.org/officeDocument/2006/relationships/hyperlink" Target="http://breweryhistory.com/wiki/index.php?title=Usher%27s_Wiltshire_Brewery_Ltd" TargetMode="External"/><Relationship Id="rId15" Type="http://schemas.openxmlformats.org/officeDocument/2006/relationships/hyperlink" Target="http://breweryhistory.com/wiki/index.php?title=Tolly_Cobbold" TargetMode="External"/><Relationship Id="rId23" Type="http://schemas.openxmlformats.org/officeDocument/2006/relationships/hyperlink" Target="http://breweryhistory.com/wiki/index.php?title=Wilsons_Brewery_Ltd" TargetMode="External"/><Relationship Id="rId28" Type="http://schemas.openxmlformats.org/officeDocument/2006/relationships/hyperlink" Target="https://camra.org.uk/pubs/lamb-flag-worcester-111304" TargetMode="External"/><Relationship Id="rId36" Type="http://schemas.openxmlformats.org/officeDocument/2006/relationships/hyperlink" Target="https://camra.org.uk/pubs/duke-of-wellington-newcastle-upon-tyne-193062" TargetMode="External"/><Relationship Id="rId49" Type="http://schemas.openxmlformats.org/officeDocument/2006/relationships/hyperlink" Target="http://www.historyofyork.org.uk/themes/a-blossoming-cultural-scene/de-grey-rooms" TargetMode="External"/><Relationship Id="rId57" Type="http://schemas.openxmlformats.org/officeDocument/2006/relationships/hyperlink" Target="https://camra.org.uk/pubs/famous-royal-navy-volunteer-bristol-113936" TargetMode="External"/><Relationship Id="rId61" Type="http://schemas.openxmlformats.org/officeDocument/2006/relationships/hyperlink" Target="https://whatpub.com/pubs/SWS/145/popworld-swansea" TargetMode="External"/><Relationship Id="rId10" Type="http://schemas.openxmlformats.org/officeDocument/2006/relationships/hyperlink" Target="http://breweryhistory.com/wiki/index.php?title=Gale_%26_Co._Ltd" TargetMode="External"/><Relationship Id="rId19" Type="http://schemas.openxmlformats.org/officeDocument/2006/relationships/hyperlink" Target="http://breweryhistory.com/wiki/index.php?title=William_McEwan_%26_Co._Ltd" TargetMode="External"/><Relationship Id="rId31" Type="http://schemas.openxmlformats.org/officeDocument/2006/relationships/hyperlink" Target="https://camra.org.uk/pubs/great-western-hotel-exeter-166155" TargetMode="External"/><Relationship Id="rId44" Type="http://schemas.openxmlformats.org/officeDocument/2006/relationships/hyperlink" Target="http://clarkechroniclerspubs.blogspot.com/2013/09/49-royal-huntsman-bury.html" TargetMode="External"/><Relationship Id="rId52" Type="http://schemas.openxmlformats.org/officeDocument/2006/relationships/hyperlink" Target="https://camra.org.uk/pubs/bootham-tavern-york-123307" TargetMode="External"/><Relationship Id="rId60" Type="http://schemas.openxmlformats.org/officeDocument/2006/relationships/hyperlink" Target="https://whatpub.com/pubs/SWS/138/last-resort-swansea" TargetMode="External"/><Relationship Id="rId65" Type="http://schemas.openxmlformats.org/officeDocument/2006/relationships/hyperlink" Target="https://pubs-of-manchester.blogspot.com/2010/01/castle-and-falcon.html" TargetMode="External"/><Relationship Id="rId4" Type="http://schemas.openxmlformats.org/officeDocument/2006/relationships/hyperlink" Target="http://breweryhistory.com/wiki/index.php?title=West_Country_Breweries_Ltd" TargetMode="External"/><Relationship Id="rId9" Type="http://schemas.openxmlformats.org/officeDocument/2006/relationships/hyperlink" Target="http://breweryhistory.com/wiki/index.php?title=Old_Chidham_Brewery" TargetMode="External"/><Relationship Id="rId14" Type="http://schemas.openxmlformats.org/officeDocument/2006/relationships/hyperlink" Target="http://breweryhistory.com/wiki/index.php?title=Caledonian_Brewery_Co._Ltd" TargetMode="External"/><Relationship Id="rId22" Type="http://schemas.openxmlformats.org/officeDocument/2006/relationships/hyperlink" Target="http://breweryhistory.com/wiki/index.php?title=Shrewsbury_%26_Wem_Brewery_Co._Ltd" TargetMode="External"/><Relationship Id="rId27" Type="http://schemas.openxmlformats.org/officeDocument/2006/relationships/hyperlink" Target="https://camra.org.uk/pubs/cardinals-hat-worcester-111334" TargetMode="External"/><Relationship Id="rId30" Type="http://schemas.openxmlformats.org/officeDocument/2006/relationships/hyperlink" Target="https://www.closedpubs.co.uk/cornwall/staustell_generalwolfe.html" TargetMode="External"/><Relationship Id="rId35" Type="http://schemas.openxmlformats.org/officeDocument/2006/relationships/hyperlink" Target="https://camra.org.uk/pubs/hand-in-hand-brighton-127662" TargetMode="External"/><Relationship Id="rId43" Type="http://schemas.openxmlformats.org/officeDocument/2006/relationships/hyperlink" Target="https://www.closedpubs.co.uk/lancashire/manchester_m1_johnwillielees.html" TargetMode="External"/><Relationship Id="rId48" Type="http://schemas.openxmlformats.org/officeDocument/2006/relationships/hyperlink" Target="https://camra.org.uk/pubs/grey-horse-manchester-137605" TargetMode="External"/><Relationship Id="rId56" Type="http://schemas.openxmlformats.org/officeDocument/2006/relationships/hyperlink" Target="https://camra.org.uk/pubs/ship-inn-exeter-166275" TargetMode="External"/><Relationship Id="rId64" Type="http://schemas.openxmlformats.org/officeDocument/2006/relationships/hyperlink" Target="https://whatpub.com/pubs/SHR/4583/britannia-shrewsbury" TargetMode="External"/><Relationship Id="rId8" Type="http://schemas.openxmlformats.org/officeDocument/2006/relationships/hyperlink" Target="http://breweryhistory.com/wiki/index.php?title=Caledonian_Brewery_Co._Ltd" TargetMode="External"/><Relationship Id="rId51" Type="http://schemas.openxmlformats.org/officeDocument/2006/relationships/hyperlink" Target="https://camra.org.uk/pubs/sloop-inn-barton-upon-humber-150545" TargetMode="External"/><Relationship Id="rId3" Type="http://schemas.openxmlformats.org/officeDocument/2006/relationships/hyperlink" Target="http://breweryhistory.com/wiki/index.php?title=Butcombe_Brewery" TargetMode="External"/><Relationship Id="rId12" Type="http://schemas.openxmlformats.org/officeDocument/2006/relationships/hyperlink" Target="http://breweryhistory.com/wiki/index.php?title=King_%26_Barnes_Ltd" TargetMode="External"/><Relationship Id="rId17" Type="http://schemas.openxmlformats.org/officeDocument/2006/relationships/hyperlink" Target="http://breweryhistory.com/wiki/index.php?title=Ward_%26_Co._Ltd" TargetMode="External"/><Relationship Id="rId25" Type="http://schemas.openxmlformats.org/officeDocument/2006/relationships/hyperlink" Target="https://en-gb.facebook.com/pages/category/Barber-Shop/Boys-To-Mens-Barber-Shop-605084449656845/" TargetMode="External"/><Relationship Id="rId33" Type="http://schemas.openxmlformats.org/officeDocument/2006/relationships/hyperlink" Target="https://camra.org.uk/pubs/stag-inn-st-austell-139190" TargetMode="External"/><Relationship Id="rId38" Type="http://schemas.openxmlformats.org/officeDocument/2006/relationships/hyperlink" Target="https://camra.org.uk/pubs/basketmakers-arms-brighton-127288" TargetMode="External"/><Relationship Id="rId46" Type="http://schemas.openxmlformats.org/officeDocument/2006/relationships/hyperlink" Target="https://camra.org.uk/pubs/nelson-norwich-189701" TargetMode="External"/><Relationship Id="rId59" Type="http://schemas.openxmlformats.org/officeDocument/2006/relationships/hyperlink" Target="https://camra.org.uk/pubs/llandoger-trow-bristol-114037" TargetMode="External"/><Relationship Id="rId67" Type="http://schemas.openxmlformats.org/officeDocument/2006/relationships/hyperlink" Target="https://whatpub.com/pubs/ROB/290/two-tubs-bury" TargetMode="External"/><Relationship Id="rId20" Type="http://schemas.openxmlformats.org/officeDocument/2006/relationships/hyperlink" Target="http://breweryhistory.com/wiki/index.php?title=West_Country_Breweries_Ltd" TargetMode="External"/><Relationship Id="rId41" Type="http://schemas.openxmlformats.org/officeDocument/2006/relationships/hyperlink" Target="https://camra.org.uk/pubs/hen-chickens-berwick-upon-tweed-193765" TargetMode="External"/><Relationship Id="rId54" Type="http://schemas.openxmlformats.org/officeDocument/2006/relationships/hyperlink" Target="https://camra.org.uk/pubs/commercial-hotel-comm-bar-thurso-176875" TargetMode="External"/><Relationship Id="rId62" Type="http://schemas.openxmlformats.org/officeDocument/2006/relationships/hyperlink" Target="https://whatpub.com/pubs/SWS/164/lower-lamb-inn-swanse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DFAA6-D8F6-485F-9B88-0D80B6ED6087}">
  <dimension ref="A1:A15"/>
  <sheetViews>
    <sheetView tabSelected="1" workbookViewId="0">
      <selection activeCell="A7" sqref="A7"/>
    </sheetView>
  </sheetViews>
  <sheetFormatPr defaultRowHeight="15" x14ac:dyDescent="0.25"/>
  <cols>
    <col min="1" max="1" width="193.5703125" customWidth="1"/>
  </cols>
  <sheetData>
    <row r="1" spans="1:1" ht="75" x14ac:dyDescent="0.25">
      <c r="A1" s="1" t="s">
        <v>0</v>
      </c>
    </row>
    <row r="2" spans="1:1" x14ac:dyDescent="0.25">
      <c r="A2" s="1"/>
    </row>
    <row r="3" spans="1:1" ht="75" x14ac:dyDescent="0.25">
      <c r="A3" s="1" t="s">
        <v>2011</v>
      </c>
    </row>
    <row r="4" spans="1:1" x14ac:dyDescent="0.25">
      <c r="A4" s="1"/>
    </row>
    <row r="5" spans="1:1" ht="45" x14ac:dyDescent="0.25">
      <c r="A5" s="1" t="s">
        <v>1780</v>
      </c>
    </row>
    <row r="6" spans="1:1" x14ac:dyDescent="0.25">
      <c r="A6" s="1"/>
    </row>
    <row r="7" spans="1:1" ht="75" x14ac:dyDescent="0.25">
      <c r="A7" s="1" t="s">
        <v>2012</v>
      </c>
    </row>
    <row r="8" spans="1:1" x14ac:dyDescent="0.25">
      <c r="A8" s="1"/>
    </row>
    <row r="9" spans="1:1" ht="120" x14ac:dyDescent="0.25">
      <c r="A9" s="1" t="s">
        <v>1781</v>
      </c>
    </row>
    <row r="10" spans="1:1" x14ac:dyDescent="0.25">
      <c r="A10" s="1"/>
    </row>
    <row r="11" spans="1:1" ht="45" x14ac:dyDescent="0.25">
      <c r="A11" s="1" t="s">
        <v>2009</v>
      </c>
    </row>
    <row r="12" spans="1:1" x14ac:dyDescent="0.25">
      <c r="A12" s="1"/>
    </row>
    <row r="13" spans="1:1" ht="45" x14ac:dyDescent="0.25">
      <c r="A13" s="1" t="s">
        <v>2010</v>
      </c>
    </row>
    <row r="15" spans="1:1" x14ac:dyDescent="0.25">
      <c r="A15" t="s">
        <v>1782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FE6B-15F8-4C17-9B65-5032E8305CDB}">
  <dimension ref="A1:P177"/>
  <sheetViews>
    <sheetView workbookViewId="0">
      <selection activeCell="M108" sqref="M108"/>
    </sheetView>
  </sheetViews>
  <sheetFormatPr defaultRowHeight="15" x14ac:dyDescent="0.25"/>
  <cols>
    <col min="1" max="1" width="27.28515625" bestFit="1" customWidth="1"/>
    <col min="2" max="2" width="14.85546875" customWidth="1"/>
    <col min="5" max="5" width="10" customWidth="1"/>
    <col min="6" max="6" width="10.85546875" customWidth="1"/>
    <col min="7" max="7" width="9.5703125" bestFit="1" customWidth="1"/>
    <col min="8" max="8" width="22" customWidth="1"/>
    <col min="9" max="9" width="22.42578125" customWidth="1"/>
    <col min="10" max="10" width="19.7109375" bestFit="1" customWidth="1"/>
    <col min="11" max="11" width="13.28515625" customWidth="1"/>
    <col min="13" max="13" width="21.85546875" customWidth="1"/>
    <col min="14" max="14" width="13.42578125" customWidth="1"/>
    <col min="15" max="16" width="15.42578125" customWidth="1"/>
  </cols>
  <sheetData>
    <row r="1" spans="1:16" x14ac:dyDescent="0.25">
      <c r="A1" s="2" t="s">
        <v>1</v>
      </c>
      <c r="B1" s="2" t="s">
        <v>2</v>
      </c>
      <c r="C1" s="3"/>
      <c r="D1" s="3"/>
      <c r="E1" s="2" t="s">
        <v>1456</v>
      </c>
      <c r="F1" s="3"/>
    </row>
    <row r="2" spans="1:16" ht="15.75" thickBot="1" x14ac:dyDescent="0.3"/>
    <row r="3" spans="1:16" ht="31.5" thickBot="1" x14ac:dyDescent="0.35">
      <c r="A3" s="4" t="s">
        <v>4</v>
      </c>
      <c r="B3" s="5" t="s">
        <v>5</v>
      </c>
      <c r="C3" s="4" t="s">
        <v>6</v>
      </c>
      <c r="D3" s="4" t="s">
        <v>7</v>
      </c>
      <c r="E3" s="4" t="s">
        <v>8</v>
      </c>
      <c r="F3" s="4" t="s">
        <v>9</v>
      </c>
      <c r="G3" s="4" t="s">
        <v>10</v>
      </c>
      <c r="H3" s="4" t="s">
        <v>11</v>
      </c>
      <c r="I3" s="4" t="s">
        <v>12</v>
      </c>
      <c r="J3" s="4" t="s">
        <v>13</v>
      </c>
      <c r="K3" s="4" t="s">
        <v>581</v>
      </c>
      <c r="L3" s="4" t="s">
        <v>15</v>
      </c>
      <c r="M3" s="4" t="s">
        <v>582</v>
      </c>
      <c r="N3" s="4" t="s">
        <v>583</v>
      </c>
      <c r="O3" s="4" t="s">
        <v>1457</v>
      </c>
      <c r="P3" s="6" t="s">
        <v>19</v>
      </c>
    </row>
    <row r="4" spans="1:16" x14ac:dyDescent="0.25">
      <c r="A4" s="70" t="s">
        <v>488</v>
      </c>
      <c r="B4" s="52"/>
      <c r="C4" s="53"/>
      <c r="D4" s="53" t="s">
        <v>173</v>
      </c>
      <c r="E4" s="53"/>
      <c r="F4" s="53"/>
      <c r="G4" s="54"/>
      <c r="K4" s="12"/>
      <c r="L4" s="12"/>
    </row>
    <row r="5" spans="1:16" ht="60" x14ac:dyDescent="0.25">
      <c r="A5" s="126" t="s">
        <v>22</v>
      </c>
      <c r="B5" s="136"/>
      <c r="C5" s="137" t="s">
        <v>981</v>
      </c>
      <c r="D5" s="137"/>
      <c r="E5" s="137">
        <v>14.51</v>
      </c>
      <c r="F5" s="137"/>
      <c r="G5" s="138">
        <v>9.75</v>
      </c>
      <c r="H5" s="100" t="s">
        <v>769</v>
      </c>
      <c r="I5" s="100" t="s">
        <v>274</v>
      </c>
      <c r="J5" s="100" t="s">
        <v>31</v>
      </c>
      <c r="K5" s="132">
        <v>1</v>
      </c>
      <c r="L5" s="132">
        <v>0.53</v>
      </c>
      <c r="M5" s="28" t="s">
        <v>770</v>
      </c>
      <c r="N5" s="131" t="s">
        <v>134</v>
      </c>
      <c r="O5" s="131" t="s">
        <v>135</v>
      </c>
      <c r="P5" s="131"/>
    </row>
    <row r="6" spans="1:16" x14ac:dyDescent="0.25">
      <c r="A6" s="126" t="s">
        <v>24</v>
      </c>
      <c r="B6" s="136"/>
      <c r="C6" s="137"/>
      <c r="D6" s="137" t="s">
        <v>949</v>
      </c>
      <c r="E6" s="137"/>
      <c r="F6" s="137"/>
      <c r="G6" s="138"/>
      <c r="H6" s="100"/>
      <c r="I6" s="100"/>
      <c r="J6" s="100"/>
      <c r="K6" s="132"/>
      <c r="L6" s="132"/>
      <c r="M6" s="131"/>
      <c r="N6" s="131"/>
      <c r="O6" s="131"/>
      <c r="P6" s="131"/>
    </row>
    <row r="7" spans="1:16" x14ac:dyDescent="0.25">
      <c r="A7" s="126" t="s">
        <v>368</v>
      </c>
      <c r="B7" s="136"/>
      <c r="C7" s="137" t="s">
        <v>1458</v>
      </c>
      <c r="D7" s="137" t="s">
        <v>686</v>
      </c>
      <c r="E7" s="137"/>
      <c r="F7" s="137" t="s">
        <v>88</v>
      </c>
      <c r="G7" s="138">
        <v>42</v>
      </c>
      <c r="H7" s="100"/>
      <c r="I7" s="100"/>
      <c r="J7" s="100"/>
      <c r="K7" s="132"/>
      <c r="L7" s="132"/>
      <c r="M7" s="131"/>
      <c r="N7" s="131"/>
      <c r="O7" s="131"/>
      <c r="P7" s="131"/>
    </row>
    <row r="8" spans="1:16" ht="45" x14ac:dyDescent="0.25">
      <c r="A8" s="126" t="s">
        <v>241</v>
      </c>
      <c r="B8" s="136"/>
      <c r="C8" s="137" t="s">
        <v>331</v>
      </c>
      <c r="D8" s="137" t="s">
        <v>1229</v>
      </c>
      <c r="E8" s="137"/>
      <c r="F8" s="137"/>
      <c r="G8" s="138">
        <v>18.75</v>
      </c>
      <c r="H8" s="100" t="s">
        <v>1459</v>
      </c>
      <c r="I8" s="100" t="s">
        <v>1460</v>
      </c>
      <c r="J8" s="100" t="s">
        <v>31</v>
      </c>
      <c r="K8" s="132">
        <v>1</v>
      </c>
      <c r="L8" s="132">
        <v>0.54</v>
      </c>
      <c r="M8" s="28" t="s">
        <v>1941</v>
      </c>
      <c r="N8" s="131" t="s">
        <v>32</v>
      </c>
      <c r="O8" s="131" t="s">
        <v>135</v>
      </c>
      <c r="P8" s="135" t="s">
        <v>1461</v>
      </c>
    </row>
    <row r="9" spans="1:16" ht="45" x14ac:dyDescent="0.25">
      <c r="A9" s="126"/>
      <c r="B9" s="136"/>
      <c r="C9" s="137"/>
      <c r="D9" s="137"/>
      <c r="E9" s="137"/>
      <c r="F9" s="137"/>
      <c r="G9" s="138"/>
      <c r="H9" s="100" t="s">
        <v>1462</v>
      </c>
      <c r="I9" s="100" t="s">
        <v>1251</v>
      </c>
      <c r="J9" s="100" t="s">
        <v>509</v>
      </c>
      <c r="K9" s="132">
        <v>1</v>
      </c>
      <c r="L9" s="132">
        <v>0.53</v>
      </c>
      <c r="M9" s="28" t="s">
        <v>1942</v>
      </c>
      <c r="N9" s="131" t="s">
        <v>32</v>
      </c>
      <c r="O9" s="131" t="s">
        <v>33</v>
      </c>
      <c r="P9" s="135" t="s">
        <v>1251</v>
      </c>
    </row>
    <row r="10" spans="1:16" ht="45" x14ac:dyDescent="0.25">
      <c r="A10" s="126"/>
      <c r="B10" s="136"/>
      <c r="C10" s="137"/>
      <c r="D10" s="137"/>
      <c r="E10" s="137"/>
      <c r="F10" s="137"/>
      <c r="G10" s="138"/>
      <c r="H10" s="100" t="s">
        <v>1371</v>
      </c>
      <c r="I10" s="100" t="s">
        <v>377</v>
      </c>
      <c r="J10" s="100" t="s">
        <v>31</v>
      </c>
      <c r="K10" s="132">
        <v>1</v>
      </c>
      <c r="L10" s="132">
        <v>0.55000000000000004</v>
      </c>
      <c r="M10" s="28" t="s">
        <v>1933</v>
      </c>
      <c r="N10" s="131" t="s">
        <v>32</v>
      </c>
      <c r="O10" s="131" t="s">
        <v>33</v>
      </c>
      <c r="P10" s="135" t="s">
        <v>377</v>
      </c>
    </row>
    <row r="11" spans="1:16" ht="45" x14ac:dyDescent="0.25">
      <c r="A11" s="126"/>
      <c r="B11" s="136"/>
      <c r="C11" s="137"/>
      <c r="D11" s="137"/>
      <c r="E11" s="137"/>
      <c r="F11" s="137"/>
      <c r="G11" s="138"/>
      <c r="H11" s="100" t="s">
        <v>1463</v>
      </c>
      <c r="I11" s="100" t="s">
        <v>380</v>
      </c>
      <c r="J11" s="100" t="s">
        <v>1464</v>
      </c>
      <c r="K11" s="132">
        <v>1</v>
      </c>
      <c r="L11" s="132">
        <v>0.55000000000000004</v>
      </c>
      <c r="M11" s="28" t="s">
        <v>1943</v>
      </c>
      <c r="N11" s="131" t="s">
        <v>32</v>
      </c>
      <c r="O11" s="131" t="s">
        <v>33</v>
      </c>
      <c r="P11" s="135" t="s">
        <v>380</v>
      </c>
    </row>
    <row r="12" spans="1:16" ht="45" x14ac:dyDescent="0.25">
      <c r="A12" s="126" t="s">
        <v>560</v>
      </c>
      <c r="B12" s="136"/>
      <c r="C12" s="137" t="s">
        <v>1465</v>
      </c>
      <c r="D12" s="137" t="s">
        <v>1466</v>
      </c>
      <c r="E12" s="137"/>
      <c r="F12" s="137"/>
      <c r="G12" s="138">
        <v>79.75</v>
      </c>
      <c r="H12" s="100" t="s">
        <v>1467</v>
      </c>
      <c r="I12" s="100" t="s">
        <v>564</v>
      </c>
      <c r="J12" s="100" t="s">
        <v>31</v>
      </c>
      <c r="K12" s="132">
        <v>1</v>
      </c>
      <c r="L12" s="132">
        <v>0.57999999999999996</v>
      </c>
      <c r="M12" s="28" t="s">
        <v>1944</v>
      </c>
      <c r="N12" s="131" t="s">
        <v>134</v>
      </c>
      <c r="O12" s="131" t="s">
        <v>33</v>
      </c>
      <c r="P12" s="131"/>
    </row>
    <row r="13" spans="1:16" ht="60" x14ac:dyDescent="0.25">
      <c r="A13" s="126"/>
      <c r="B13" s="136"/>
      <c r="C13" s="137"/>
      <c r="D13" s="137"/>
      <c r="E13" s="137"/>
      <c r="F13" s="137"/>
      <c r="G13" s="138"/>
      <c r="H13" s="100" t="s">
        <v>1468</v>
      </c>
      <c r="I13" s="100" t="s">
        <v>1022</v>
      </c>
      <c r="J13" s="100" t="s">
        <v>31</v>
      </c>
      <c r="K13" s="132">
        <v>1</v>
      </c>
      <c r="L13" s="132">
        <v>0.64</v>
      </c>
      <c r="M13" s="28" t="s">
        <v>1469</v>
      </c>
      <c r="N13" s="131" t="s">
        <v>134</v>
      </c>
      <c r="O13" s="131" t="s">
        <v>135</v>
      </c>
      <c r="P13" s="28" t="s">
        <v>1470</v>
      </c>
    </row>
    <row r="14" spans="1:16" x14ac:dyDescent="0.25">
      <c r="A14" s="7" t="s">
        <v>541</v>
      </c>
      <c r="B14" s="52"/>
      <c r="C14" s="53" t="s">
        <v>798</v>
      </c>
      <c r="D14" s="53"/>
      <c r="E14" s="53"/>
      <c r="F14" s="53"/>
      <c r="G14" s="54">
        <v>76.25</v>
      </c>
      <c r="H14" s="3"/>
      <c r="I14" s="3"/>
      <c r="J14" s="3"/>
      <c r="K14" s="12"/>
      <c r="L14" s="12"/>
    </row>
    <row r="15" spans="1:16" ht="15.75" thickBot="1" x14ac:dyDescent="0.3">
      <c r="A15" s="7" t="s">
        <v>157</v>
      </c>
      <c r="B15" s="52"/>
      <c r="C15" s="53"/>
      <c r="D15" s="53" t="s">
        <v>1471</v>
      </c>
      <c r="E15" s="53"/>
      <c r="F15" s="53"/>
      <c r="G15" s="54"/>
      <c r="H15" s="3"/>
      <c r="I15" s="3"/>
      <c r="J15" s="3"/>
      <c r="K15" s="12"/>
      <c r="L15" s="12"/>
    </row>
    <row r="16" spans="1:16" ht="15.75" thickBot="1" x14ac:dyDescent="0.3">
      <c r="A16" s="25">
        <v>8</v>
      </c>
      <c r="B16" s="56" t="s">
        <v>45</v>
      </c>
      <c r="C16" s="58" t="s">
        <v>347</v>
      </c>
      <c r="D16" s="58"/>
      <c r="E16" s="21"/>
      <c r="F16" s="21"/>
      <c r="G16" s="60">
        <f>SUM(G4:G15)</f>
        <v>226.5</v>
      </c>
      <c r="H16" s="29"/>
      <c r="I16" s="29"/>
      <c r="J16" s="29"/>
      <c r="K16" s="60">
        <f>SUM(K4:K15)</f>
        <v>7</v>
      </c>
      <c r="L16" s="60">
        <f>SUM(L4:L15)</f>
        <v>3.9200000000000004</v>
      </c>
      <c r="M16" s="21"/>
      <c r="N16" s="21"/>
      <c r="O16" s="21"/>
      <c r="P16" s="21"/>
    </row>
    <row r="18" spans="1:16" ht="60" customHeight="1" x14ac:dyDescent="0.25">
      <c r="A18" s="153" t="s">
        <v>1940</v>
      </c>
      <c r="B18" s="153"/>
      <c r="C18" s="153"/>
      <c r="D18" s="153"/>
      <c r="E18" s="153"/>
      <c r="F18" s="153"/>
      <c r="G18" s="153"/>
      <c r="H18" s="153"/>
      <c r="I18" s="153"/>
      <c r="J18" s="153"/>
      <c r="K18" s="153"/>
      <c r="L18" s="153"/>
      <c r="M18" s="153"/>
      <c r="N18" s="153"/>
      <c r="O18" s="153"/>
      <c r="P18" s="153"/>
    </row>
    <row r="19" spans="1:16" ht="15.75" thickBot="1" x14ac:dyDescent="0.3"/>
    <row r="20" spans="1:16" ht="31.5" thickBot="1" x14ac:dyDescent="0.35">
      <c r="A20" s="4" t="s">
        <v>4</v>
      </c>
      <c r="B20" s="5" t="s">
        <v>47</v>
      </c>
      <c r="C20" s="4" t="s">
        <v>6</v>
      </c>
      <c r="D20" s="4" t="s">
        <v>7</v>
      </c>
      <c r="E20" s="4" t="s">
        <v>8</v>
      </c>
      <c r="F20" s="4" t="s">
        <v>9</v>
      </c>
      <c r="G20" s="4" t="s">
        <v>10</v>
      </c>
      <c r="H20" s="4" t="s">
        <v>11</v>
      </c>
      <c r="I20" s="4" t="s">
        <v>12</v>
      </c>
      <c r="J20" s="4" t="s">
        <v>13</v>
      </c>
      <c r="K20" s="4" t="s">
        <v>581</v>
      </c>
      <c r="L20" s="4" t="s">
        <v>15</v>
      </c>
      <c r="M20" s="4" t="s">
        <v>582</v>
      </c>
      <c r="N20" s="4" t="s">
        <v>583</v>
      </c>
      <c r="O20" s="4" t="s">
        <v>1457</v>
      </c>
      <c r="P20" s="6" t="s">
        <v>19</v>
      </c>
    </row>
    <row r="21" spans="1:16" x14ac:dyDescent="0.25">
      <c r="A21" s="7" t="s">
        <v>48</v>
      </c>
      <c r="B21" s="52"/>
      <c r="C21" s="53" t="s">
        <v>457</v>
      </c>
      <c r="D21" s="53" t="s">
        <v>915</v>
      </c>
      <c r="E21" s="53" t="s">
        <v>1472</v>
      </c>
      <c r="F21" s="53"/>
      <c r="G21" s="54">
        <v>299.75</v>
      </c>
      <c r="H21" s="3"/>
      <c r="I21" s="3"/>
      <c r="J21" s="3"/>
      <c r="K21" s="12"/>
      <c r="L21" s="12"/>
    </row>
    <row r="22" spans="1:16" x14ac:dyDescent="0.25">
      <c r="A22" s="7" t="s">
        <v>85</v>
      </c>
      <c r="B22" s="52"/>
      <c r="C22" s="53" t="s">
        <v>110</v>
      </c>
      <c r="D22" s="53" t="s">
        <v>1473</v>
      </c>
      <c r="E22" s="53"/>
      <c r="F22" s="53"/>
      <c r="G22" s="54">
        <v>105.75</v>
      </c>
      <c r="H22" s="3"/>
      <c r="I22" s="3"/>
      <c r="J22" s="3"/>
      <c r="K22" s="12"/>
      <c r="L22" s="12"/>
    </row>
    <row r="23" spans="1:16" x14ac:dyDescent="0.25">
      <c r="A23" s="7" t="s">
        <v>1474</v>
      </c>
      <c r="B23" s="52"/>
      <c r="C23" s="53" t="s">
        <v>1475</v>
      </c>
      <c r="D23" s="53" t="s">
        <v>1386</v>
      </c>
      <c r="E23" s="53"/>
      <c r="F23" s="53"/>
      <c r="G23" s="54">
        <v>28.25</v>
      </c>
      <c r="H23" s="3"/>
      <c r="I23" s="3"/>
      <c r="J23" s="3"/>
      <c r="K23" s="12"/>
      <c r="L23" s="12"/>
    </row>
    <row r="24" spans="1:16" ht="45" x14ac:dyDescent="0.25">
      <c r="A24" s="126" t="s">
        <v>1476</v>
      </c>
      <c r="B24" s="136"/>
      <c r="C24" s="137" t="s">
        <v>73</v>
      </c>
      <c r="D24" s="137" t="s">
        <v>766</v>
      </c>
      <c r="E24" s="137"/>
      <c r="F24" s="137"/>
      <c r="G24" s="138">
        <v>6.75</v>
      </c>
      <c r="H24" s="100" t="s">
        <v>1477</v>
      </c>
      <c r="I24" s="100" t="s">
        <v>424</v>
      </c>
      <c r="J24" s="100" t="s">
        <v>425</v>
      </c>
      <c r="K24" s="132">
        <v>0.5</v>
      </c>
      <c r="L24" s="132">
        <v>0.42</v>
      </c>
      <c r="M24" s="28" t="s">
        <v>1478</v>
      </c>
      <c r="N24" s="131" t="s">
        <v>134</v>
      </c>
      <c r="O24" s="131" t="s">
        <v>135</v>
      </c>
      <c r="P24" s="131"/>
    </row>
    <row r="25" spans="1:16" ht="60" x14ac:dyDescent="0.25">
      <c r="A25" s="126" t="s">
        <v>1474</v>
      </c>
      <c r="B25" s="136"/>
      <c r="C25" s="137" t="s">
        <v>76</v>
      </c>
      <c r="D25" s="137" t="s">
        <v>1479</v>
      </c>
      <c r="E25" s="137"/>
      <c r="F25" s="137"/>
      <c r="G25" s="138">
        <v>6.75</v>
      </c>
      <c r="H25" s="100" t="s">
        <v>1480</v>
      </c>
      <c r="I25" s="100" t="s">
        <v>751</v>
      </c>
      <c r="J25" s="100" t="s">
        <v>149</v>
      </c>
      <c r="K25" s="132">
        <v>1</v>
      </c>
      <c r="L25" s="132">
        <v>0.61</v>
      </c>
      <c r="M25" s="28" t="s">
        <v>1945</v>
      </c>
      <c r="N25" s="131" t="s">
        <v>134</v>
      </c>
      <c r="O25" s="131" t="s">
        <v>135</v>
      </c>
      <c r="P25" s="28" t="s">
        <v>751</v>
      </c>
    </row>
    <row r="26" spans="1:16" ht="45" x14ac:dyDescent="0.25">
      <c r="A26" s="126" t="s">
        <v>1481</v>
      </c>
      <c r="B26" s="136"/>
      <c r="C26" s="137" t="s">
        <v>742</v>
      </c>
      <c r="D26" s="137" t="s">
        <v>1279</v>
      </c>
      <c r="E26" s="137">
        <v>14.32</v>
      </c>
      <c r="F26" s="137"/>
      <c r="G26" s="138">
        <v>8.25</v>
      </c>
      <c r="H26" s="100" t="s">
        <v>1482</v>
      </c>
      <c r="I26" s="100" t="s">
        <v>1483</v>
      </c>
      <c r="J26" s="100" t="s">
        <v>1484</v>
      </c>
      <c r="K26" s="132">
        <v>1</v>
      </c>
      <c r="L26" s="132">
        <v>0.62</v>
      </c>
      <c r="M26" s="28" t="s">
        <v>1946</v>
      </c>
      <c r="N26" s="131" t="s">
        <v>134</v>
      </c>
      <c r="O26" s="131" t="s">
        <v>33</v>
      </c>
      <c r="P26" s="131"/>
    </row>
    <row r="27" spans="1:16" x14ac:dyDescent="0.25">
      <c r="A27" s="126" t="s">
        <v>81</v>
      </c>
      <c r="B27" s="136"/>
      <c r="C27" s="137" t="s">
        <v>785</v>
      </c>
      <c r="D27" s="137" t="s">
        <v>86</v>
      </c>
      <c r="E27" s="137"/>
      <c r="F27" s="137"/>
      <c r="G27" s="138">
        <v>32</v>
      </c>
      <c r="H27" s="100"/>
      <c r="I27" s="100"/>
      <c r="J27" s="100"/>
      <c r="K27" s="132"/>
      <c r="L27" s="132"/>
      <c r="M27" s="131"/>
      <c r="N27" s="131"/>
      <c r="O27" s="131"/>
      <c r="P27" s="131"/>
    </row>
    <row r="28" spans="1:16" x14ac:dyDescent="0.25">
      <c r="A28" s="126" t="s">
        <v>78</v>
      </c>
      <c r="B28" s="136"/>
      <c r="C28" s="137" t="s">
        <v>309</v>
      </c>
      <c r="D28" s="137" t="s">
        <v>1485</v>
      </c>
      <c r="E28" s="137"/>
      <c r="F28" s="137"/>
      <c r="G28" s="138">
        <v>14.75</v>
      </c>
      <c r="H28" s="100"/>
      <c r="I28" s="100"/>
      <c r="J28" s="100"/>
      <c r="K28" s="132"/>
      <c r="L28" s="132"/>
      <c r="M28" s="131"/>
      <c r="N28" s="131"/>
      <c r="O28" s="131"/>
      <c r="P28" s="131"/>
    </row>
    <row r="29" spans="1:16" x14ac:dyDescent="0.25">
      <c r="A29" s="126" t="s">
        <v>81</v>
      </c>
      <c r="B29" s="136"/>
      <c r="C29" s="137" t="s">
        <v>1159</v>
      </c>
      <c r="D29" s="137" t="s">
        <v>1069</v>
      </c>
      <c r="E29" s="137" t="s">
        <v>1486</v>
      </c>
      <c r="F29" s="137"/>
      <c r="G29" s="138">
        <v>14.75</v>
      </c>
      <c r="H29" s="100"/>
      <c r="I29" s="100"/>
      <c r="J29" s="100"/>
      <c r="K29" s="132"/>
      <c r="L29" s="132"/>
      <c r="M29" s="131"/>
      <c r="N29" s="131"/>
      <c r="O29" s="131"/>
      <c r="P29" s="131"/>
    </row>
    <row r="30" spans="1:16" ht="45" x14ac:dyDescent="0.25">
      <c r="A30" s="126" t="s">
        <v>323</v>
      </c>
      <c r="B30" s="136"/>
      <c r="C30" s="137" t="s">
        <v>965</v>
      </c>
      <c r="D30" s="137"/>
      <c r="E30" s="137" t="s">
        <v>245</v>
      </c>
      <c r="F30" s="137"/>
      <c r="G30" s="138">
        <v>39.25</v>
      </c>
      <c r="H30" s="100" t="s">
        <v>341</v>
      </c>
      <c r="I30" s="100" t="s">
        <v>323</v>
      </c>
      <c r="J30" s="100" t="s">
        <v>31</v>
      </c>
      <c r="K30" s="132">
        <v>1</v>
      </c>
      <c r="L30" s="132">
        <v>0.54</v>
      </c>
      <c r="M30" s="28" t="s">
        <v>1917</v>
      </c>
      <c r="N30" s="131" t="s">
        <v>134</v>
      </c>
      <c r="O30" s="131" t="s">
        <v>33</v>
      </c>
      <c r="P30" s="131"/>
    </row>
    <row r="31" spans="1:16" ht="45" x14ac:dyDescent="0.25">
      <c r="A31" s="126"/>
      <c r="B31" s="136"/>
      <c r="C31" s="137"/>
      <c r="D31" s="137"/>
      <c r="E31" s="137"/>
      <c r="F31" s="137"/>
      <c r="G31" s="138"/>
      <c r="H31" s="100" t="s">
        <v>475</v>
      </c>
      <c r="I31" s="100" t="s">
        <v>751</v>
      </c>
      <c r="J31" s="100" t="s">
        <v>752</v>
      </c>
      <c r="K31" s="132">
        <v>1</v>
      </c>
      <c r="L31" s="132">
        <v>0.57999999999999996</v>
      </c>
      <c r="M31" s="28" t="s">
        <v>1924</v>
      </c>
      <c r="N31" s="131" t="s">
        <v>32</v>
      </c>
      <c r="O31" s="131" t="s">
        <v>33</v>
      </c>
      <c r="P31" s="131"/>
    </row>
    <row r="32" spans="1:16" ht="45.75" thickBot="1" x14ac:dyDescent="0.3">
      <c r="A32" s="126"/>
      <c r="B32" s="136"/>
      <c r="C32" s="137"/>
      <c r="D32" s="137" t="s">
        <v>855</v>
      </c>
      <c r="E32" s="137"/>
      <c r="F32" s="137"/>
      <c r="G32" s="138"/>
      <c r="H32" s="100" t="s">
        <v>1487</v>
      </c>
      <c r="I32" s="100" t="s">
        <v>743</v>
      </c>
      <c r="J32" s="100" t="s">
        <v>31</v>
      </c>
      <c r="K32" s="132">
        <v>1</v>
      </c>
      <c r="L32" s="132">
        <v>0.56000000000000005</v>
      </c>
      <c r="M32" s="28" t="s">
        <v>1919</v>
      </c>
      <c r="N32" s="131" t="s">
        <v>134</v>
      </c>
      <c r="O32" s="131" t="s">
        <v>135</v>
      </c>
      <c r="P32" s="28" t="s">
        <v>989</v>
      </c>
    </row>
    <row r="33" spans="1:16" ht="15.75" thickBot="1" x14ac:dyDescent="0.3">
      <c r="A33" s="25">
        <v>8</v>
      </c>
      <c r="B33" s="56" t="s">
        <v>45</v>
      </c>
      <c r="C33" s="58" t="s">
        <v>493</v>
      </c>
      <c r="D33" s="58"/>
      <c r="E33" s="21"/>
      <c r="F33" s="21"/>
      <c r="G33" s="60">
        <f>SUM(G21:G32)</f>
        <v>556.25</v>
      </c>
      <c r="H33" s="29"/>
      <c r="I33" s="29"/>
      <c r="J33" s="29"/>
      <c r="K33" s="60">
        <f>SUM(K21:K32)</f>
        <v>5.5</v>
      </c>
      <c r="L33" s="60">
        <f>SUM(L21:L32)</f>
        <v>3.33</v>
      </c>
      <c r="M33" s="21"/>
      <c r="N33" s="21"/>
      <c r="O33" s="21"/>
      <c r="P33" s="21"/>
    </row>
    <row r="35" spans="1:16" ht="63.75" customHeight="1" x14ac:dyDescent="0.25">
      <c r="A35" s="151" t="s">
        <v>1488</v>
      </c>
      <c r="B35" s="151"/>
      <c r="C35" s="151"/>
      <c r="D35" s="151"/>
      <c r="E35" s="151"/>
      <c r="F35" s="151"/>
      <c r="G35" s="151"/>
      <c r="H35" s="151"/>
      <c r="I35" s="151"/>
      <c r="J35" s="151"/>
      <c r="K35" s="151"/>
      <c r="L35" s="151"/>
      <c r="M35" s="151"/>
      <c r="N35" s="151"/>
      <c r="O35" s="151"/>
      <c r="P35" s="151"/>
    </row>
    <row r="36" spans="1:16" ht="15.75" thickBot="1" x14ac:dyDescent="0.3"/>
    <row r="37" spans="1:16" ht="31.5" thickBot="1" x14ac:dyDescent="0.35">
      <c r="A37" s="4" t="s">
        <v>4</v>
      </c>
      <c r="B37" s="5" t="s">
        <v>100</v>
      </c>
      <c r="C37" s="4" t="s">
        <v>6</v>
      </c>
      <c r="D37" s="4" t="s">
        <v>7</v>
      </c>
      <c r="E37" s="4" t="s">
        <v>8</v>
      </c>
      <c r="F37" s="4" t="s">
        <v>9</v>
      </c>
      <c r="G37" s="4" t="s">
        <v>10</v>
      </c>
      <c r="H37" s="4" t="s">
        <v>11</v>
      </c>
      <c r="I37" s="4" t="s">
        <v>12</v>
      </c>
      <c r="J37" s="4" t="s">
        <v>13</v>
      </c>
      <c r="K37" s="4" t="s">
        <v>581</v>
      </c>
      <c r="L37" s="4" t="s">
        <v>15</v>
      </c>
      <c r="M37" s="4" t="s">
        <v>582</v>
      </c>
      <c r="N37" s="4" t="s">
        <v>583</v>
      </c>
      <c r="O37" s="4" t="s">
        <v>1457</v>
      </c>
      <c r="P37" s="6" t="s">
        <v>19</v>
      </c>
    </row>
    <row r="38" spans="1:16" x14ac:dyDescent="0.25">
      <c r="A38" s="7" t="s">
        <v>157</v>
      </c>
      <c r="B38" s="52"/>
      <c r="C38" s="53" t="s">
        <v>1489</v>
      </c>
      <c r="D38" s="53" t="s">
        <v>1490</v>
      </c>
      <c r="E38" s="53" t="s">
        <v>1491</v>
      </c>
      <c r="F38" s="53"/>
      <c r="G38" s="54">
        <v>285.25</v>
      </c>
      <c r="H38" s="3"/>
      <c r="I38" s="3"/>
      <c r="J38" s="3"/>
      <c r="K38" s="12"/>
      <c r="L38" s="12"/>
    </row>
    <row r="39" spans="1:16" x14ac:dyDescent="0.25">
      <c r="A39" s="7" t="s">
        <v>105</v>
      </c>
      <c r="B39" s="52"/>
      <c r="C39" s="53" t="s">
        <v>1492</v>
      </c>
      <c r="D39" s="53" t="s">
        <v>1493</v>
      </c>
      <c r="E39" s="53"/>
      <c r="F39" s="53"/>
      <c r="G39" s="54"/>
      <c r="H39" s="3"/>
      <c r="I39" s="3"/>
      <c r="J39" s="3"/>
      <c r="K39" s="12"/>
      <c r="L39" s="12"/>
    </row>
    <row r="40" spans="1:16" x14ac:dyDescent="0.25">
      <c r="A40" s="7" t="s">
        <v>105</v>
      </c>
      <c r="B40" s="52"/>
      <c r="C40" s="53" t="s">
        <v>219</v>
      </c>
      <c r="D40" s="53" t="s">
        <v>107</v>
      </c>
      <c r="E40" s="53" t="s">
        <v>911</v>
      </c>
      <c r="F40" s="53"/>
      <c r="G40" s="54">
        <v>27.25</v>
      </c>
      <c r="H40" s="3"/>
      <c r="I40" s="3"/>
      <c r="J40" s="3"/>
      <c r="K40" s="12"/>
      <c r="L40" s="12"/>
    </row>
    <row r="41" spans="1:16" x14ac:dyDescent="0.25">
      <c r="A41" s="7" t="s">
        <v>108</v>
      </c>
      <c r="B41" s="52"/>
      <c r="C41" s="53" t="s">
        <v>996</v>
      </c>
      <c r="D41" s="53" t="s">
        <v>1081</v>
      </c>
      <c r="E41" s="53" t="s">
        <v>1167</v>
      </c>
      <c r="F41" s="53"/>
      <c r="G41" s="54">
        <v>74.5</v>
      </c>
      <c r="H41" s="3"/>
      <c r="I41" s="3"/>
      <c r="J41" s="3"/>
      <c r="K41" s="12"/>
      <c r="L41" s="12"/>
    </row>
    <row r="42" spans="1:16" ht="45" x14ac:dyDescent="0.25">
      <c r="A42" s="126" t="s">
        <v>520</v>
      </c>
      <c r="B42" s="136"/>
      <c r="C42" s="137" t="s">
        <v>876</v>
      </c>
      <c r="D42" s="137"/>
      <c r="E42" s="137"/>
      <c r="F42" s="137"/>
      <c r="G42" s="138">
        <v>45.5</v>
      </c>
      <c r="H42" s="100" t="s">
        <v>1345</v>
      </c>
      <c r="I42" s="100" t="s">
        <v>1494</v>
      </c>
      <c r="J42" s="100" t="s">
        <v>149</v>
      </c>
      <c r="K42" s="132">
        <v>1</v>
      </c>
      <c r="L42" s="132">
        <v>0.66</v>
      </c>
      <c r="M42" s="28" t="s">
        <v>1925</v>
      </c>
      <c r="N42" s="131" t="s">
        <v>32</v>
      </c>
      <c r="O42" s="131" t="s">
        <v>33</v>
      </c>
      <c r="P42" s="131"/>
    </row>
    <row r="43" spans="1:16" ht="45" x14ac:dyDescent="0.25">
      <c r="A43" s="126" t="s">
        <v>1495</v>
      </c>
      <c r="B43" s="136"/>
      <c r="C43" s="137"/>
      <c r="D43" s="137"/>
      <c r="E43" s="137"/>
      <c r="F43" s="137"/>
      <c r="G43" s="138">
        <f>1.25+1.25</f>
        <v>2.5</v>
      </c>
      <c r="H43" s="100" t="s">
        <v>1347</v>
      </c>
      <c r="I43" s="100" t="s">
        <v>1348</v>
      </c>
      <c r="J43" s="100" t="s">
        <v>1496</v>
      </c>
      <c r="K43" s="132">
        <v>1</v>
      </c>
      <c r="L43" s="132">
        <v>0.56000000000000005</v>
      </c>
      <c r="M43" s="28" t="s">
        <v>1926</v>
      </c>
      <c r="N43" s="131" t="s">
        <v>32</v>
      </c>
      <c r="O43" s="131" t="s">
        <v>33</v>
      </c>
      <c r="P43" s="135" t="s">
        <v>1348</v>
      </c>
    </row>
    <row r="44" spans="1:16" ht="45" x14ac:dyDescent="0.25">
      <c r="A44" s="126" t="s">
        <v>520</v>
      </c>
      <c r="B44" s="136"/>
      <c r="C44" s="137"/>
      <c r="D44" s="137" t="s">
        <v>502</v>
      </c>
      <c r="E44" s="137"/>
      <c r="F44" s="137"/>
      <c r="G44" s="138"/>
      <c r="H44" s="100" t="s">
        <v>1349</v>
      </c>
      <c r="I44" s="100" t="s">
        <v>538</v>
      </c>
      <c r="J44" s="100" t="s">
        <v>149</v>
      </c>
      <c r="K44" s="132">
        <v>1</v>
      </c>
      <c r="L44" s="132">
        <v>0.65</v>
      </c>
      <c r="M44" s="28" t="s">
        <v>1927</v>
      </c>
      <c r="N44" s="131" t="s">
        <v>32</v>
      </c>
      <c r="O44" s="131" t="s">
        <v>33</v>
      </c>
      <c r="P44" s="135" t="s">
        <v>538</v>
      </c>
    </row>
    <row r="45" spans="1:16" ht="45" x14ac:dyDescent="0.25">
      <c r="A45" s="126"/>
      <c r="B45" s="136"/>
      <c r="C45" s="137"/>
      <c r="D45" s="137"/>
      <c r="E45" s="137"/>
      <c r="F45" s="137"/>
      <c r="G45" s="138"/>
      <c r="H45" s="100" t="s">
        <v>1497</v>
      </c>
      <c r="I45" s="100" t="s">
        <v>522</v>
      </c>
      <c r="J45" s="100" t="s">
        <v>1498</v>
      </c>
      <c r="K45" s="132">
        <v>1</v>
      </c>
      <c r="L45" s="132">
        <v>0.6</v>
      </c>
      <c r="M45" s="28" t="s">
        <v>1947</v>
      </c>
      <c r="N45" s="131" t="s">
        <v>32</v>
      </c>
      <c r="O45" s="131" t="s">
        <v>33</v>
      </c>
      <c r="P45" s="131"/>
    </row>
    <row r="46" spans="1:16" ht="45" x14ac:dyDescent="0.25">
      <c r="A46" s="126"/>
      <c r="B46" s="136"/>
      <c r="C46" s="137"/>
      <c r="D46" s="137"/>
      <c r="E46" s="137"/>
      <c r="F46" s="137"/>
      <c r="G46" s="138"/>
      <c r="H46" s="100" t="s">
        <v>1497</v>
      </c>
      <c r="I46" s="100" t="s">
        <v>522</v>
      </c>
      <c r="J46" s="100" t="s">
        <v>391</v>
      </c>
      <c r="K46" s="132">
        <v>0.5</v>
      </c>
      <c r="L46" s="132">
        <v>0.33</v>
      </c>
      <c r="M46" s="28" t="s">
        <v>1947</v>
      </c>
      <c r="N46" s="131" t="s">
        <v>32</v>
      </c>
      <c r="O46" s="131" t="s">
        <v>33</v>
      </c>
      <c r="P46" s="131"/>
    </row>
    <row r="47" spans="1:16" x14ac:dyDescent="0.25">
      <c r="A47" s="126" t="s">
        <v>150</v>
      </c>
      <c r="B47" s="136"/>
      <c r="C47" s="137" t="s">
        <v>1499</v>
      </c>
      <c r="D47" s="137"/>
      <c r="E47" s="137" t="s">
        <v>809</v>
      </c>
      <c r="F47" s="137"/>
      <c r="G47" s="138">
        <v>50.75</v>
      </c>
      <c r="H47" s="100"/>
      <c r="I47" s="100"/>
      <c r="J47" s="100"/>
      <c r="K47" s="132"/>
      <c r="L47" s="132"/>
      <c r="M47" s="131"/>
      <c r="N47" s="131"/>
      <c r="O47" s="131"/>
      <c r="P47" s="131"/>
    </row>
    <row r="48" spans="1:16" x14ac:dyDescent="0.25">
      <c r="A48" s="126" t="s">
        <v>541</v>
      </c>
      <c r="B48" s="136"/>
      <c r="C48" s="137"/>
      <c r="D48" s="137" t="s">
        <v>657</v>
      </c>
      <c r="E48" s="137"/>
      <c r="F48" s="137"/>
      <c r="G48" s="138"/>
      <c r="H48" s="100"/>
      <c r="I48" s="100"/>
      <c r="J48" s="100"/>
      <c r="K48" s="132"/>
      <c r="L48" s="132"/>
      <c r="M48" s="131"/>
      <c r="N48" s="131"/>
      <c r="O48" s="131"/>
      <c r="P48" s="131"/>
    </row>
    <row r="49" spans="1:16" ht="60" x14ac:dyDescent="0.25">
      <c r="A49" s="126" t="s">
        <v>1351</v>
      </c>
      <c r="B49" s="136"/>
      <c r="C49" s="137" t="s">
        <v>690</v>
      </c>
      <c r="D49" s="137"/>
      <c r="E49" s="137" t="s">
        <v>1246</v>
      </c>
      <c r="F49" s="137"/>
      <c r="G49" s="138">
        <v>268.5</v>
      </c>
      <c r="H49" s="100" t="s">
        <v>1500</v>
      </c>
      <c r="I49" s="100" t="s">
        <v>94</v>
      </c>
      <c r="J49" s="100" t="s">
        <v>95</v>
      </c>
      <c r="K49" s="132">
        <v>1</v>
      </c>
      <c r="L49" s="132">
        <v>0.6</v>
      </c>
      <c r="M49" s="28" t="s">
        <v>1948</v>
      </c>
      <c r="N49" s="131" t="s">
        <v>32</v>
      </c>
      <c r="O49" s="131" t="s">
        <v>33</v>
      </c>
      <c r="P49" s="131"/>
    </row>
    <row r="50" spans="1:16" ht="60" x14ac:dyDescent="0.25">
      <c r="A50" s="126"/>
      <c r="B50" s="136"/>
      <c r="C50" s="137"/>
      <c r="D50" s="137" t="s">
        <v>532</v>
      </c>
      <c r="E50" s="137"/>
      <c r="F50" s="137"/>
      <c r="G50" s="138"/>
      <c r="H50" s="100" t="s">
        <v>1501</v>
      </c>
      <c r="I50" s="100" t="s">
        <v>1502</v>
      </c>
      <c r="J50" s="100" t="s">
        <v>1503</v>
      </c>
      <c r="K50" s="132">
        <v>1</v>
      </c>
      <c r="L50" s="132">
        <v>0.56000000000000005</v>
      </c>
      <c r="M50" s="28" t="s">
        <v>1949</v>
      </c>
      <c r="N50" s="131" t="s">
        <v>32</v>
      </c>
      <c r="O50" s="131" t="s">
        <v>135</v>
      </c>
      <c r="P50" s="135" t="s">
        <v>1502</v>
      </c>
    </row>
    <row r="51" spans="1:16" ht="45" x14ac:dyDescent="0.25">
      <c r="A51" s="126" t="s">
        <v>660</v>
      </c>
      <c r="B51" s="136"/>
      <c r="C51" s="137" t="s">
        <v>255</v>
      </c>
      <c r="D51" s="137"/>
      <c r="E51" s="137"/>
      <c r="F51" s="137"/>
      <c r="G51" s="138">
        <v>124.5</v>
      </c>
      <c r="H51" s="100" t="s">
        <v>1504</v>
      </c>
      <c r="I51" s="100" t="s">
        <v>731</v>
      </c>
      <c r="J51" s="100" t="s">
        <v>445</v>
      </c>
      <c r="K51" s="132">
        <v>1</v>
      </c>
      <c r="L51" s="132">
        <v>0.64</v>
      </c>
      <c r="M51" s="28" t="s">
        <v>1950</v>
      </c>
      <c r="N51" s="131" t="s">
        <v>32</v>
      </c>
      <c r="O51" s="131" t="s">
        <v>33</v>
      </c>
      <c r="P51" s="135" t="s">
        <v>729</v>
      </c>
    </row>
    <row r="52" spans="1:16" ht="30.75" thickBot="1" x14ac:dyDescent="0.3">
      <c r="A52" s="126"/>
      <c r="B52" s="136"/>
      <c r="C52" s="137"/>
      <c r="D52" s="137" t="s">
        <v>1394</v>
      </c>
      <c r="E52" s="137"/>
      <c r="F52" s="137"/>
      <c r="G52" s="138"/>
      <c r="H52" s="100" t="s">
        <v>1505</v>
      </c>
      <c r="I52" s="100" t="s">
        <v>731</v>
      </c>
      <c r="J52" s="100" t="s">
        <v>663</v>
      </c>
      <c r="K52" s="132">
        <v>1</v>
      </c>
      <c r="L52" s="132">
        <v>0.61</v>
      </c>
      <c r="M52" s="28" t="s">
        <v>1506</v>
      </c>
      <c r="N52" s="131" t="s">
        <v>134</v>
      </c>
      <c r="O52" s="131" t="s">
        <v>33</v>
      </c>
      <c r="P52" s="135" t="s">
        <v>729</v>
      </c>
    </row>
    <row r="53" spans="1:16" ht="15.75" thickBot="1" x14ac:dyDescent="0.3">
      <c r="A53" s="25">
        <v>6</v>
      </c>
      <c r="B53" s="56" t="s">
        <v>45</v>
      </c>
      <c r="C53" s="58" t="s">
        <v>324</v>
      </c>
      <c r="D53" s="58"/>
      <c r="E53" s="21"/>
      <c r="F53" s="21"/>
      <c r="G53" s="60">
        <f>SUM(G38:G52)</f>
        <v>878.75</v>
      </c>
      <c r="H53" s="29"/>
      <c r="I53" s="29"/>
      <c r="J53" s="29"/>
      <c r="K53" s="60">
        <f t="shared" ref="K53:L53" si="0">SUM(K38:K52)</f>
        <v>8.5</v>
      </c>
      <c r="L53" s="60">
        <f t="shared" si="0"/>
        <v>5.2100000000000009</v>
      </c>
      <c r="M53" s="21"/>
      <c r="N53" s="21"/>
      <c r="O53" s="21"/>
      <c r="P53" s="21"/>
    </row>
    <row r="55" spans="1:16" ht="75.75" customHeight="1" x14ac:dyDescent="0.25">
      <c r="A55" s="153" t="s">
        <v>1615</v>
      </c>
      <c r="B55" s="153"/>
      <c r="C55" s="153"/>
      <c r="D55" s="153"/>
      <c r="E55" s="153"/>
      <c r="F55" s="153"/>
      <c r="G55" s="153"/>
      <c r="H55" s="153"/>
      <c r="I55" s="153"/>
      <c r="J55" s="153"/>
      <c r="K55" s="153"/>
      <c r="L55" s="153"/>
      <c r="M55" s="153"/>
      <c r="N55" s="153"/>
      <c r="O55" s="153"/>
      <c r="P55" s="153"/>
    </row>
    <row r="56" spans="1:16" ht="15.75" thickBot="1" x14ac:dyDescent="0.3"/>
    <row r="57" spans="1:16" ht="31.5" thickBot="1" x14ac:dyDescent="0.35">
      <c r="A57" s="4" t="s">
        <v>4</v>
      </c>
      <c r="B57" s="5" t="s">
        <v>156</v>
      </c>
      <c r="C57" s="4" t="s">
        <v>6</v>
      </c>
      <c r="D57" s="4" t="s">
        <v>7</v>
      </c>
      <c r="E57" s="4" t="s">
        <v>8</v>
      </c>
      <c r="F57" s="4" t="s">
        <v>9</v>
      </c>
      <c r="G57" s="4" t="s">
        <v>10</v>
      </c>
      <c r="H57" s="4" t="s">
        <v>11</v>
      </c>
      <c r="I57" s="4" t="s">
        <v>12</v>
      </c>
      <c r="J57" s="4" t="s">
        <v>13</v>
      </c>
      <c r="K57" s="4" t="s">
        <v>581</v>
      </c>
      <c r="L57" s="4" t="s">
        <v>15</v>
      </c>
      <c r="M57" s="4" t="s">
        <v>582</v>
      </c>
      <c r="N57" s="4" t="s">
        <v>583</v>
      </c>
      <c r="O57" s="4" t="s">
        <v>1457</v>
      </c>
      <c r="P57" s="6" t="s">
        <v>19</v>
      </c>
    </row>
    <row r="58" spans="1:16" x14ac:dyDescent="0.25">
      <c r="A58" s="7" t="s">
        <v>859</v>
      </c>
      <c r="B58" s="52"/>
      <c r="C58" s="53" t="s">
        <v>1396</v>
      </c>
      <c r="D58" s="53" t="s">
        <v>861</v>
      </c>
      <c r="E58" s="53" t="s">
        <v>1507</v>
      </c>
      <c r="F58" s="53"/>
      <c r="G58" s="54">
        <v>175</v>
      </c>
      <c r="H58" s="3"/>
      <c r="I58" s="3"/>
      <c r="J58" s="3"/>
      <c r="K58" s="12"/>
      <c r="L58" s="12"/>
    </row>
    <row r="59" spans="1:16" x14ac:dyDescent="0.25">
      <c r="A59" s="7" t="s">
        <v>1508</v>
      </c>
      <c r="B59" s="52"/>
      <c r="C59" s="53" t="s">
        <v>1509</v>
      </c>
      <c r="D59" s="53" t="s">
        <v>912</v>
      </c>
      <c r="E59" s="53"/>
      <c r="F59" s="53"/>
      <c r="G59" s="54">
        <v>18.75</v>
      </c>
      <c r="H59" s="3"/>
      <c r="I59" s="3"/>
      <c r="J59" s="3"/>
      <c r="K59" s="12"/>
      <c r="L59" s="12"/>
    </row>
    <row r="60" spans="1:16" x14ac:dyDescent="0.25">
      <c r="A60" s="7" t="s">
        <v>1510</v>
      </c>
      <c r="B60" s="52"/>
      <c r="C60" s="53" t="s">
        <v>1511</v>
      </c>
      <c r="D60" s="53" t="s">
        <v>863</v>
      </c>
      <c r="E60" s="53" t="s">
        <v>269</v>
      </c>
      <c r="F60" s="53"/>
      <c r="G60" s="54">
        <v>63.5</v>
      </c>
      <c r="H60" s="3"/>
      <c r="I60" s="3"/>
      <c r="J60" s="3"/>
      <c r="K60" s="12"/>
      <c r="L60" s="12"/>
    </row>
    <row r="61" spans="1:16" ht="45" x14ac:dyDescent="0.25">
      <c r="A61" s="126" t="s">
        <v>859</v>
      </c>
      <c r="B61" s="136"/>
      <c r="C61" s="137" t="s">
        <v>1479</v>
      </c>
      <c r="D61" s="137" t="s">
        <v>173</v>
      </c>
      <c r="E61" s="137"/>
      <c r="F61" s="137"/>
      <c r="G61" s="138">
        <v>82.25</v>
      </c>
      <c r="H61" s="100" t="s">
        <v>1512</v>
      </c>
      <c r="I61" s="100" t="s">
        <v>1402</v>
      </c>
      <c r="J61" s="100" t="s">
        <v>468</v>
      </c>
      <c r="K61" s="132">
        <v>1</v>
      </c>
      <c r="L61" s="132">
        <v>0.65</v>
      </c>
      <c r="M61" s="28" t="s">
        <v>1951</v>
      </c>
      <c r="N61" s="131" t="s">
        <v>32</v>
      </c>
      <c r="O61" s="131" t="s">
        <v>33</v>
      </c>
      <c r="P61" s="135" t="s">
        <v>733</v>
      </c>
    </row>
    <row r="62" spans="1:16" ht="60" x14ac:dyDescent="0.25">
      <c r="A62" s="126"/>
      <c r="B62" s="136"/>
      <c r="C62" s="137"/>
      <c r="D62" s="137"/>
      <c r="E62" s="137"/>
      <c r="F62" s="137"/>
      <c r="G62" s="138"/>
      <c r="H62" s="100" t="s">
        <v>1401</v>
      </c>
      <c r="I62" s="100" t="s">
        <v>1402</v>
      </c>
      <c r="J62" s="100" t="s">
        <v>1513</v>
      </c>
      <c r="K62" s="132">
        <v>1</v>
      </c>
      <c r="L62" s="132">
        <v>0.6</v>
      </c>
      <c r="M62" s="28" t="s">
        <v>1938</v>
      </c>
      <c r="N62" s="131" t="s">
        <v>32</v>
      </c>
      <c r="O62" s="131" t="s">
        <v>33</v>
      </c>
      <c r="P62" s="135" t="s">
        <v>733</v>
      </c>
    </row>
    <row r="63" spans="1:16" x14ac:dyDescent="0.25">
      <c r="A63" s="126" t="s">
        <v>438</v>
      </c>
      <c r="B63" s="136"/>
      <c r="C63" s="137" t="s">
        <v>187</v>
      </c>
      <c r="D63" s="137"/>
      <c r="E63" s="137"/>
      <c r="F63" s="137"/>
      <c r="G63" s="138">
        <v>180.5</v>
      </c>
      <c r="H63" s="100"/>
      <c r="I63" s="100"/>
      <c r="J63" s="100"/>
      <c r="K63" s="132"/>
      <c r="L63" s="132"/>
      <c r="M63" s="131"/>
      <c r="N63" s="131"/>
      <c r="O63" s="131"/>
      <c r="P63" s="131"/>
    </row>
    <row r="64" spans="1:16" x14ac:dyDescent="0.25">
      <c r="A64" s="126" t="s">
        <v>449</v>
      </c>
      <c r="B64" s="136"/>
      <c r="C64" s="137"/>
      <c r="D64" s="137" t="s">
        <v>820</v>
      </c>
      <c r="E64" s="137"/>
      <c r="F64" s="137"/>
      <c r="G64" s="138"/>
      <c r="H64" s="100"/>
      <c r="I64" s="100"/>
      <c r="J64" s="100"/>
      <c r="K64" s="132"/>
      <c r="L64" s="132"/>
      <c r="M64" s="131"/>
      <c r="N64" s="131"/>
      <c r="O64" s="131"/>
      <c r="P64" s="131"/>
    </row>
    <row r="65" spans="1:16" x14ac:dyDescent="0.25">
      <c r="A65" s="126" t="s">
        <v>1514</v>
      </c>
      <c r="B65" s="136"/>
      <c r="C65" s="137" t="s">
        <v>1515</v>
      </c>
      <c r="D65" s="137" t="s">
        <v>1439</v>
      </c>
      <c r="E65" s="137"/>
      <c r="F65" s="137"/>
      <c r="G65" s="138">
        <v>17.5</v>
      </c>
      <c r="H65" s="100"/>
      <c r="I65" s="100"/>
      <c r="J65" s="100"/>
      <c r="K65" s="132"/>
      <c r="L65" s="132"/>
      <c r="M65" s="131"/>
      <c r="N65" s="131"/>
      <c r="O65" s="131"/>
      <c r="P65" s="131"/>
    </row>
    <row r="66" spans="1:16" ht="45" x14ac:dyDescent="0.25">
      <c r="A66" s="126" t="s">
        <v>449</v>
      </c>
      <c r="B66" s="136"/>
      <c r="C66" s="137" t="s">
        <v>485</v>
      </c>
      <c r="D66" s="137"/>
      <c r="E66" s="137"/>
      <c r="F66" s="137"/>
      <c r="G66" s="138">
        <v>17.5</v>
      </c>
      <c r="H66" s="100" t="s">
        <v>1516</v>
      </c>
      <c r="I66" s="100" t="s">
        <v>444</v>
      </c>
      <c r="J66" s="100" t="s">
        <v>617</v>
      </c>
      <c r="K66" s="132">
        <v>1</v>
      </c>
      <c r="L66" s="132">
        <v>0.56999999999999995</v>
      </c>
      <c r="M66" s="28" t="s">
        <v>1952</v>
      </c>
      <c r="N66" s="131" t="s">
        <v>32</v>
      </c>
      <c r="O66" s="131" t="s">
        <v>33</v>
      </c>
      <c r="P66" s="135" t="s">
        <v>447</v>
      </c>
    </row>
    <row r="67" spans="1:16" ht="45" x14ac:dyDescent="0.25">
      <c r="A67" s="126"/>
      <c r="B67" s="136"/>
      <c r="C67" s="137"/>
      <c r="D67" s="137"/>
      <c r="E67" s="137"/>
      <c r="F67" s="137"/>
      <c r="G67" s="138"/>
      <c r="H67" s="100" t="s">
        <v>1517</v>
      </c>
      <c r="I67" s="100" t="s">
        <v>1518</v>
      </c>
      <c r="J67" s="100" t="s">
        <v>1503</v>
      </c>
      <c r="K67" s="132">
        <v>1</v>
      </c>
      <c r="L67" s="132">
        <v>0.62</v>
      </c>
      <c r="M67" s="28" t="s">
        <v>1953</v>
      </c>
      <c r="N67" s="131" t="s">
        <v>32</v>
      </c>
      <c r="O67" s="131" t="s">
        <v>135</v>
      </c>
      <c r="P67" s="135" t="s">
        <v>1502</v>
      </c>
    </row>
    <row r="68" spans="1:16" ht="30.75" thickBot="1" x14ac:dyDescent="0.3">
      <c r="A68" s="126"/>
      <c r="B68" s="136"/>
      <c r="C68" s="137"/>
      <c r="D68" s="137" t="s">
        <v>255</v>
      </c>
      <c r="E68" s="137"/>
      <c r="F68" s="137"/>
      <c r="G68" s="138"/>
      <c r="H68" s="100" t="s">
        <v>1519</v>
      </c>
      <c r="I68" s="100" t="s">
        <v>448</v>
      </c>
      <c r="J68" s="100" t="s">
        <v>445</v>
      </c>
      <c r="K68" s="132">
        <v>1</v>
      </c>
      <c r="L68" s="132">
        <v>0.66</v>
      </c>
      <c r="M68" s="28" t="s">
        <v>1520</v>
      </c>
      <c r="N68" s="131" t="s">
        <v>134</v>
      </c>
      <c r="O68" s="131" t="s">
        <v>33</v>
      </c>
      <c r="P68" s="131"/>
    </row>
    <row r="69" spans="1:16" ht="15.75" thickBot="1" x14ac:dyDescent="0.3">
      <c r="A69" s="25">
        <v>6</v>
      </c>
      <c r="B69" s="56" t="s">
        <v>45</v>
      </c>
      <c r="C69" s="58" t="s">
        <v>410</v>
      </c>
      <c r="D69" s="58"/>
      <c r="E69" s="21"/>
      <c r="F69" s="21"/>
      <c r="G69" s="60">
        <f>SUM(G58:G68)</f>
        <v>555</v>
      </c>
      <c r="H69" s="29"/>
      <c r="I69" s="29"/>
      <c r="J69" s="29"/>
      <c r="K69" s="60">
        <f t="shared" ref="K69:L69" si="1">SUM(K58:K68)</f>
        <v>5</v>
      </c>
      <c r="L69" s="60">
        <f t="shared" si="1"/>
        <v>3.1</v>
      </c>
      <c r="M69" s="21"/>
      <c r="N69" s="21"/>
      <c r="O69" s="21"/>
      <c r="P69" s="21"/>
    </row>
    <row r="71" spans="1:16" ht="84.75" customHeight="1" x14ac:dyDescent="0.25">
      <c r="A71" s="153" t="s">
        <v>1521</v>
      </c>
      <c r="B71" s="153"/>
      <c r="C71" s="153"/>
      <c r="D71" s="153"/>
      <c r="E71" s="153"/>
      <c r="F71" s="153"/>
      <c r="G71" s="153"/>
      <c r="H71" s="153"/>
      <c r="I71" s="153"/>
      <c r="J71" s="153"/>
      <c r="K71" s="153"/>
      <c r="L71" s="153"/>
      <c r="M71" s="153"/>
      <c r="N71" s="153"/>
      <c r="O71" s="153"/>
      <c r="P71" s="153"/>
    </row>
    <row r="72" spans="1:16" ht="15.75" thickBot="1" x14ac:dyDescent="0.3"/>
    <row r="73" spans="1:16" ht="31.5" thickBot="1" x14ac:dyDescent="0.35">
      <c r="A73" s="4" t="s">
        <v>4</v>
      </c>
      <c r="B73" s="5" t="s">
        <v>212</v>
      </c>
      <c r="C73" s="4" t="s">
        <v>6</v>
      </c>
      <c r="D73" s="4" t="s">
        <v>7</v>
      </c>
      <c r="E73" s="4" t="s">
        <v>8</v>
      </c>
      <c r="F73" s="4" t="s">
        <v>9</v>
      </c>
      <c r="G73" s="4" t="s">
        <v>10</v>
      </c>
      <c r="H73" s="4" t="s">
        <v>11</v>
      </c>
      <c r="I73" s="4" t="s">
        <v>12</v>
      </c>
      <c r="J73" s="4" t="s">
        <v>13</v>
      </c>
      <c r="K73" s="4" t="s">
        <v>581</v>
      </c>
      <c r="L73" s="4" t="s">
        <v>15</v>
      </c>
      <c r="M73" s="4" t="s">
        <v>582</v>
      </c>
      <c r="N73" s="4" t="s">
        <v>583</v>
      </c>
      <c r="O73" s="4" t="s">
        <v>1457</v>
      </c>
      <c r="P73" s="6" t="s">
        <v>19</v>
      </c>
    </row>
    <row r="74" spans="1:16" x14ac:dyDescent="0.25">
      <c r="A74" s="7" t="s">
        <v>103</v>
      </c>
      <c r="B74" s="52"/>
      <c r="C74" s="53" t="s">
        <v>1492</v>
      </c>
      <c r="D74" s="53"/>
      <c r="E74" s="53" t="s">
        <v>1522</v>
      </c>
      <c r="F74" s="53"/>
      <c r="G74" s="54">
        <v>414.25</v>
      </c>
      <c r="H74" s="3"/>
      <c r="I74" s="3"/>
      <c r="J74" s="3"/>
      <c r="K74" s="12"/>
      <c r="L74" s="12"/>
    </row>
    <row r="75" spans="1:16" x14ac:dyDescent="0.25">
      <c r="A75" s="7" t="s">
        <v>216</v>
      </c>
      <c r="B75" s="52"/>
      <c r="C75" s="53"/>
      <c r="D75" s="53" t="s">
        <v>764</v>
      </c>
      <c r="E75" s="53"/>
      <c r="F75" s="53"/>
      <c r="G75" s="54"/>
      <c r="H75" s="3"/>
      <c r="I75" s="3"/>
      <c r="J75" s="3"/>
      <c r="K75" s="12"/>
      <c r="L75" s="12"/>
    </row>
    <row r="76" spans="1:16" x14ac:dyDescent="0.25">
      <c r="A76" s="7" t="s">
        <v>221</v>
      </c>
      <c r="B76" s="52"/>
      <c r="C76" s="53" t="s">
        <v>1523</v>
      </c>
      <c r="D76" s="53" t="s">
        <v>1335</v>
      </c>
      <c r="E76" s="53"/>
      <c r="F76" s="53"/>
      <c r="G76" s="54">
        <v>44.75</v>
      </c>
      <c r="H76" s="3"/>
      <c r="I76" s="3"/>
      <c r="J76" s="3"/>
      <c r="K76" s="12"/>
      <c r="L76" s="12"/>
    </row>
    <row r="77" spans="1:16" x14ac:dyDescent="0.25">
      <c r="A77" s="7" t="s">
        <v>523</v>
      </c>
      <c r="B77" s="52"/>
      <c r="C77" s="53" t="s">
        <v>1524</v>
      </c>
      <c r="D77" s="53" t="s">
        <v>106</v>
      </c>
      <c r="E77" s="53"/>
      <c r="F77" s="53"/>
      <c r="G77" s="54">
        <v>15</v>
      </c>
      <c r="H77" s="3"/>
      <c r="I77" s="3"/>
      <c r="J77" s="3"/>
      <c r="K77" s="12"/>
      <c r="L77" s="12"/>
    </row>
    <row r="78" spans="1:16" x14ac:dyDescent="0.25">
      <c r="A78" s="7" t="s">
        <v>956</v>
      </c>
      <c r="B78" s="52"/>
      <c r="C78" s="53" t="s">
        <v>1525</v>
      </c>
      <c r="D78" s="53" t="s">
        <v>1114</v>
      </c>
      <c r="E78" s="53"/>
      <c r="F78" s="53"/>
      <c r="G78" s="54">
        <v>9.25</v>
      </c>
      <c r="H78" s="3"/>
      <c r="I78" s="3"/>
      <c r="J78" s="3"/>
      <c r="K78" s="12"/>
      <c r="L78" s="12"/>
    </row>
    <row r="79" spans="1:16" x14ac:dyDescent="0.25">
      <c r="A79" s="7" t="s">
        <v>1007</v>
      </c>
      <c r="B79" s="52"/>
      <c r="C79" s="53" t="s">
        <v>1526</v>
      </c>
      <c r="D79" s="53" t="s">
        <v>1360</v>
      </c>
      <c r="E79" s="53"/>
      <c r="F79" s="53"/>
      <c r="G79" s="54">
        <v>8.75</v>
      </c>
      <c r="H79" s="3"/>
      <c r="I79" s="3"/>
      <c r="J79" s="3"/>
      <c r="K79" s="12"/>
      <c r="L79" s="12"/>
    </row>
    <row r="80" spans="1:16" x14ac:dyDescent="0.25">
      <c r="A80" s="7" t="s">
        <v>1009</v>
      </c>
      <c r="B80" s="52"/>
      <c r="C80" s="53" t="s">
        <v>677</v>
      </c>
      <c r="D80" s="53" t="s">
        <v>1527</v>
      </c>
      <c r="E80" s="53"/>
      <c r="F80" s="53"/>
      <c r="G80" s="54">
        <v>16.5</v>
      </c>
      <c r="H80" s="3"/>
      <c r="I80" s="3"/>
      <c r="J80" s="3"/>
      <c r="K80" s="12"/>
      <c r="L80" s="12"/>
    </row>
    <row r="81" spans="1:16" x14ac:dyDescent="0.25">
      <c r="A81" s="7" t="s">
        <v>1007</v>
      </c>
      <c r="B81" s="52"/>
      <c r="C81" s="53" t="s">
        <v>1323</v>
      </c>
      <c r="D81" s="53" t="s">
        <v>876</v>
      </c>
      <c r="E81" s="53"/>
      <c r="F81" s="53"/>
      <c r="G81" s="54">
        <v>16.25</v>
      </c>
      <c r="H81" s="3"/>
      <c r="I81" s="3"/>
      <c r="J81" s="3"/>
      <c r="K81" s="12"/>
      <c r="L81" s="12"/>
    </row>
    <row r="82" spans="1:16" x14ac:dyDescent="0.25">
      <c r="A82" s="7" t="s">
        <v>956</v>
      </c>
      <c r="B82" s="52"/>
      <c r="C82" s="53" t="s">
        <v>776</v>
      </c>
      <c r="D82" s="53" t="s">
        <v>680</v>
      </c>
      <c r="E82" s="53"/>
      <c r="F82" s="53"/>
      <c r="G82" s="54">
        <v>8.75</v>
      </c>
      <c r="H82" s="3"/>
      <c r="I82" s="3"/>
      <c r="J82" s="3"/>
      <c r="K82" s="12"/>
      <c r="L82" s="12"/>
    </row>
    <row r="83" spans="1:16" x14ac:dyDescent="0.25">
      <c r="A83" s="7" t="s">
        <v>959</v>
      </c>
      <c r="B83" s="52"/>
      <c r="C83" s="53" t="s">
        <v>1528</v>
      </c>
      <c r="D83" s="53" t="s">
        <v>417</v>
      </c>
      <c r="E83" s="53"/>
      <c r="F83" s="53"/>
      <c r="G83" s="54">
        <v>22</v>
      </c>
      <c r="H83" s="3"/>
      <c r="I83" s="3"/>
      <c r="J83" s="3"/>
      <c r="K83" s="12"/>
      <c r="L83" s="12"/>
    </row>
    <row r="84" spans="1:16" ht="45" x14ac:dyDescent="0.25">
      <c r="A84" s="126" t="s">
        <v>232</v>
      </c>
      <c r="B84" s="136"/>
      <c r="C84" s="137" t="s">
        <v>683</v>
      </c>
      <c r="D84" s="137" t="s">
        <v>1529</v>
      </c>
      <c r="E84" s="137" t="s">
        <v>1530</v>
      </c>
      <c r="F84" s="137"/>
      <c r="G84" s="138">
        <v>63.25</v>
      </c>
      <c r="H84" s="100" t="s">
        <v>1531</v>
      </c>
      <c r="I84" s="100" t="s">
        <v>236</v>
      </c>
      <c r="J84" s="100" t="s">
        <v>31</v>
      </c>
      <c r="K84" s="132">
        <v>1</v>
      </c>
      <c r="L84" s="132">
        <v>0.64</v>
      </c>
      <c r="M84" s="28" t="s">
        <v>1954</v>
      </c>
      <c r="N84" s="131" t="s">
        <v>32</v>
      </c>
      <c r="O84" s="131" t="s">
        <v>135</v>
      </c>
      <c r="P84" s="131"/>
    </row>
    <row r="85" spans="1:16" ht="45" x14ac:dyDescent="0.25">
      <c r="A85" s="126"/>
      <c r="B85" s="136"/>
      <c r="C85" s="137"/>
      <c r="D85" s="137"/>
      <c r="E85" s="137"/>
      <c r="F85" s="137"/>
      <c r="G85" s="138"/>
      <c r="H85" s="100" t="s">
        <v>1532</v>
      </c>
      <c r="I85" s="100" t="s">
        <v>1533</v>
      </c>
      <c r="J85" s="100" t="s">
        <v>1534</v>
      </c>
      <c r="K85" s="132">
        <v>1</v>
      </c>
      <c r="L85" s="132">
        <v>0.66</v>
      </c>
      <c r="M85" s="28" t="s">
        <v>1955</v>
      </c>
      <c r="N85" s="131" t="s">
        <v>32</v>
      </c>
      <c r="O85" s="131" t="s">
        <v>135</v>
      </c>
      <c r="P85" s="135" t="s">
        <v>1533</v>
      </c>
    </row>
    <row r="86" spans="1:16" x14ac:dyDescent="0.25">
      <c r="A86" s="126" t="s">
        <v>481</v>
      </c>
      <c r="B86" s="136"/>
      <c r="C86" s="137" t="s">
        <v>687</v>
      </c>
      <c r="D86" s="137" t="s">
        <v>1535</v>
      </c>
      <c r="E86" s="137"/>
      <c r="F86" s="137"/>
      <c r="G86" s="138">
        <v>136.25</v>
      </c>
      <c r="H86" s="100" t="s">
        <v>1536</v>
      </c>
      <c r="I86" s="100" t="s">
        <v>612</v>
      </c>
      <c r="J86" s="100" t="s">
        <v>31</v>
      </c>
      <c r="K86" s="132">
        <v>1</v>
      </c>
      <c r="L86" s="132">
        <v>0.62</v>
      </c>
      <c r="M86" s="135"/>
      <c r="N86" s="131" t="s">
        <v>32</v>
      </c>
      <c r="O86" s="131" t="s">
        <v>135</v>
      </c>
      <c r="P86" s="135" t="s">
        <v>612</v>
      </c>
    </row>
    <row r="87" spans="1:16" ht="45" x14ac:dyDescent="0.25">
      <c r="A87" s="126"/>
      <c r="B87" s="136"/>
      <c r="C87" s="137"/>
      <c r="D87" s="137"/>
      <c r="E87" s="137"/>
      <c r="F87" s="137"/>
      <c r="G87" s="138"/>
      <c r="H87" s="100" t="s">
        <v>379</v>
      </c>
      <c r="I87" s="100" t="s">
        <v>530</v>
      </c>
      <c r="J87" s="100" t="s">
        <v>1537</v>
      </c>
      <c r="K87" s="132">
        <v>1</v>
      </c>
      <c r="L87" s="132">
        <v>0.54</v>
      </c>
      <c r="M87" s="28" t="s">
        <v>1956</v>
      </c>
      <c r="N87" s="131" t="s">
        <v>32</v>
      </c>
      <c r="O87" s="131" t="s">
        <v>135</v>
      </c>
      <c r="P87" s="131"/>
    </row>
    <row r="88" spans="1:16" ht="45" x14ac:dyDescent="0.25">
      <c r="A88" s="126" t="s">
        <v>368</v>
      </c>
      <c r="B88" s="136"/>
      <c r="C88" s="137" t="s">
        <v>1163</v>
      </c>
      <c r="D88" s="137" t="s">
        <v>485</v>
      </c>
      <c r="E88" s="137"/>
      <c r="F88" s="137"/>
      <c r="G88" s="138">
        <v>68</v>
      </c>
      <c r="H88" s="100" t="s">
        <v>1538</v>
      </c>
      <c r="I88" s="100" t="s">
        <v>184</v>
      </c>
      <c r="J88" s="100" t="s">
        <v>1539</v>
      </c>
      <c r="K88" s="132">
        <v>1</v>
      </c>
      <c r="L88" s="132">
        <v>0.63</v>
      </c>
      <c r="M88" s="28" t="s">
        <v>1957</v>
      </c>
      <c r="N88" s="131" t="s">
        <v>32</v>
      </c>
      <c r="O88" s="131" t="s">
        <v>33</v>
      </c>
      <c r="P88" s="28" t="s">
        <v>1540</v>
      </c>
    </row>
    <row r="89" spans="1:16" ht="45" x14ac:dyDescent="0.25">
      <c r="A89" s="126"/>
      <c r="B89" s="136"/>
      <c r="C89" s="137"/>
      <c r="D89" s="137"/>
      <c r="E89" s="137"/>
      <c r="F89" s="137"/>
      <c r="G89" s="138"/>
      <c r="H89" s="100" t="s">
        <v>1541</v>
      </c>
      <c r="I89" s="100" t="s">
        <v>375</v>
      </c>
      <c r="J89" s="100" t="s">
        <v>31</v>
      </c>
      <c r="K89" s="132">
        <v>1</v>
      </c>
      <c r="L89" s="132">
        <v>0.57999999999999996</v>
      </c>
      <c r="M89" s="28" t="s">
        <v>1958</v>
      </c>
      <c r="N89" s="131" t="s">
        <v>32</v>
      </c>
      <c r="O89" s="131" t="s">
        <v>33</v>
      </c>
      <c r="P89" s="135" t="s">
        <v>375</v>
      </c>
    </row>
    <row r="90" spans="1:16" x14ac:dyDescent="0.25">
      <c r="A90" s="126" t="s">
        <v>24</v>
      </c>
      <c r="B90" s="136"/>
      <c r="C90" s="137" t="s">
        <v>759</v>
      </c>
      <c r="D90" s="137"/>
      <c r="E90" s="137"/>
      <c r="F90" s="137"/>
      <c r="G90" s="138">
        <v>42</v>
      </c>
      <c r="H90" s="100"/>
      <c r="I90" s="100"/>
      <c r="J90" s="100"/>
      <c r="K90" s="132"/>
      <c r="L90" s="132"/>
      <c r="M90" s="131"/>
      <c r="N90" s="131"/>
      <c r="O90" s="131"/>
      <c r="P90" s="131"/>
    </row>
    <row r="91" spans="1:16" x14ac:dyDescent="0.25">
      <c r="A91" s="126" t="s">
        <v>22</v>
      </c>
      <c r="B91" s="136"/>
      <c r="C91" s="137"/>
      <c r="D91" s="137" t="s">
        <v>487</v>
      </c>
      <c r="E91" s="137"/>
      <c r="F91" s="137"/>
      <c r="G91" s="138"/>
      <c r="H91" s="100"/>
      <c r="I91" s="100"/>
      <c r="J91" s="100"/>
      <c r="K91" s="132"/>
      <c r="L91" s="132"/>
      <c r="M91" s="131"/>
      <c r="N91" s="131"/>
      <c r="O91" s="131"/>
      <c r="P91" s="131"/>
    </row>
    <row r="92" spans="1:16" ht="60" x14ac:dyDescent="0.25">
      <c r="A92" s="126" t="s">
        <v>488</v>
      </c>
      <c r="B92" s="136"/>
      <c r="C92" s="137" t="s">
        <v>1179</v>
      </c>
      <c r="D92" s="137"/>
      <c r="E92" s="137"/>
      <c r="F92" s="137"/>
      <c r="G92" s="138">
        <v>9.75</v>
      </c>
      <c r="H92" s="100" t="s">
        <v>1377</v>
      </c>
      <c r="I92" s="100" t="s">
        <v>491</v>
      </c>
      <c r="J92" s="100" t="s">
        <v>509</v>
      </c>
      <c r="K92" s="132">
        <v>1</v>
      </c>
      <c r="L92" s="132">
        <v>0.53</v>
      </c>
      <c r="M92" s="28" t="s">
        <v>1378</v>
      </c>
      <c r="N92" s="131" t="s">
        <v>134</v>
      </c>
      <c r="O92" s="131" t="s">
        <v>135</v>
      </c>
      <c r="P92" s="131"/>
    </row>
    <row r="93" spans="1:16" ht="45.75" thickBot="1" x14ac:dyDescent="0.3">
      <c r="A93" s="126"/>
      <c r="B93" s="136"/>
      <c r="C93" s="137"/>
      <c r="D93" s="137"/>
      <c r="E93" s="137"/>
      <c r="F93" s="137"/>
      <c r="G93" s="138"/>
      <c r="H93" s="100" t="s">
        <v>1542</v>
      </c>
      <c r="I93" s="100" t="s">
        <v>1310</v>
      </c>
      <c r="J93" s="100" t="s">
        <v>1419</v>
      </c>
      <c r="K93" s="132">
        <v>1</v>
      </c>
      <c r="L93" s="132">
        <v>0.62</v>
      </c>
      <c r="M93" s="28" t="s">
        <v>1959</v>
      </c>
      <c r="N93" s="131" t="s">
        <v>32</v>
      </c>
      <c r="O93" s="131" t="s">
        <v>135</v>
      </c>
      <c r="P93" s="131"/>
    </row>
    <row r="94" spans="1:16" ht="15.75" thickBot="1" x14ac:dyDescent="0.3">
      <c r="A94" s="25">
        <v>10</v>
      </c>
      <c r="B94" s="56" t="s">
        <v>45</v>
      </c>
      <c r="C94" s="58" t="s">
        <v>800</v>
      </c>
      <c r="D94" s="58"/>
      <c r="E94" s="21"/>
      <c r="F94" s="21"/>
      <c r="G94" s="60">
        <f>SUM(G74:G93)</f>
        <v>874.75</v>
      </c>
      <c r="H94" s="29"/>
      <c r="I94" s="29"/>
      <c r="J94" s="29"/>
      <c r="K94" s="60">
        <f t="shared" ref="K94:L94" si="2">SUM(K74:K93)</f>
        <v>8</v>
      </c>
      <c r="L94" s="60">
        <f t="shared" si="2"/>
        <v>4.82</v>
      </c>
      <c r="M94" s="21"/>
      <c r="N94" s="21"/>
      <c r="O94" s="21"/>
      <c r="P94" s="21"/>
    </row>
    <row r="96" spans="1:16" ht="92.25" customHeight="1" x14ac:dyDescent="0.25">
      <c r="A96" s="151" t="s">
        <v>1543</v>
      </c>
      <c r="B96" s="151"/>
      <c r="C96" s="151"/>
      <c r="D96" s="151"/>
      <c r="E96" s="151"/>
      <c r="F96" s="151"/>
      <c r="G96" s="151"/>
      <c r="H96" s="151"/>
      <c r="I96" s="151"/>
      <c r="J96" s="151"/>
      <c r="K96" s="151"/>
      <c r="L96" s="151"/>
      <c r="M96" s="151"/>
      <c r="N96" s="151"/>
      <c r="O96" s="151"/>
      <c r="P96" s="151"/>
    </row>
    <row r="97" spans="1:16" ht="15.75" thickBot="1" x14ac:dyDescent="0.3"/>
    <row r="98" spans="1:16" ht="31.5" thickBot="1" x14ac:dyDescent="0.35">
      <c r="A98" s="4" t="s">
        <v>4</v>
      </c>
      <c r="B98" s="5" t="s">
        <v>264</v>
      </c>
      <c r="C98" s="4" t="s">
        <v>6</v>
      </c>
      <c r="D98" s="4" t="s">
        <v>7</v>
      </c>
      <c r="E98" s="4" t="s">
        <v>8</v>
      </c>
      <c r="F98" s="4" t="s">
        <v>9</v>
      </c>
      <c r="G98" s="4" t="s">
        <v>10</v>
      </c>
      <c r="H98" s="4" t="s">
        <v>11</v>
      </c>
      <c r="I98" s="4" t="s">
        <v>12</v>
      </c>
      <c r="J98" s="4" t="s">
        <v>13</v>
      </c>
      <c r="K98" s="4" t="s">
        <v>581</v>
      </c>
      <c r="L98" s="4" t="s">
        <v>15</v>
      </c>
      <c r="M98" s="4" t="s">
        <v>582</v>
      </c>
      <c r="N98" s="4" t="s">
        <v>583</v>
      </c>
      <c r="O98" s="4" t="s">
        <v>1457</v>
      </c>
      <c r="P98" s="6" t="s">
        <v>19</v>
      </c>
    </row>
    <row r="99" spans="1:16" x14ac:dyDescent="0.25">
      <c r="A99" s="7" t="s">
        <v>24</v>
      </c>
      <c r="B99" s="52"/>
      <c r="C99" s="53"/>
      <c r="D99" s="53" t="s">
        <v>1544</v>
      </c>
      <c r="E99" s="53"/>
      <c r="F99" s="53"/>
      <c r="G99" s="54"/>
      <c r="H99" s="3"/>
      <c r="I99" s="3"/>
      <c r="J99" s="3"/>
      <c r="K99" s="12"/>
      <c r="L99" s="12"/>
    </row>
    <row r="100" spans="1:16" ht="45" x14ac:dyDescent="0.25">
      <c r="A100" s="126" t="s">
        <v>163</v>
      </c>
      <c r="B100" s="136"/>
      <c r="C100" s="137" t="s">
        <v>1545</v>
      </c>
      <c r="D100" s="137" t="s">
        <v>1546</v>
      </c>
      <c r="E100" s="137" t="s">
        <v>234</v>
      </c>
      <c r="F100" s="137"/>
      <c r="G100" s="138">
        <v>184.75</v>
      </c>
      <c r="H100" s="100" t="s">
        <v>166</v>
      </c>
      <c r="I100" s="100" t="s">
        <v>167</v>
      </c>
      <c r="J100" s="100" t="s">
        <v>1547</v>
      </c>
      <c r="K100" s="132">
        <v>1</v>
      </c>
      <c r="L100" s="132">
        <v>0.53</v>
      </c>
      <c r="M100" s="28" t="s">
        <v>168</v>
      </c>
      <c r="N100" s="131" t="s">
        <v>32</v>
      </c>
      <c r="O100" s="131" t="s">
        <v>33</v>
      </c>
      <c r="P100" s="131"/>
    </row>
    <row r="101" spans="1:16" x14ac:dyDescent="0.25">
      <c r="A101" s="126" t="s">
        <v>970</v>
      </c>
      <c r="B101" s="136"/>
      <c r="C101" s="137" t="s">
        <v>806</v>
      </c>
      <c r="D101" s="137" t="s">
        <v>715</v>
      </c>
      <c r="E101" s="137" t="s">
        <v>782</v>
      </c>
      <c r="F101" s="137"/>
      <c r="G101" s="138">
        <v>9.25</v>
      </c>
      <c r="H101" s="100"/>
      <c r="I101" s="100"/>
      <c r="J101" s="100"/>
      <c r="K101" s="132"/>
      <c r="L101" s="132"/>
      <c r="M101" s="131"/>
      <c r="N101" s="131"/>
      <c r="O101" s="131"/>
      <c r="P101" s="131"/>
    </row>
    <row r="102" spans="1:16" x14ac:dyDescent="0.25">
      <c r="A102" s="126" t="s">
        <v>171</v>
      </c>
      <c r="B102" s="136"/>
      <c r="C102" s="137" t="s">
        <v>888</v>
      </c>
      <c r="D102" s="137" t="s">
        <v>1548</v>
      </c>
      <c r="E102" s="137" t="s">
        <v>1549</v>
      </c>
      <c r="F102" s="137"/>
      <c r="G102" s="138">
        <v>32.25</v>
      </c>
      <c r="H102" s="100"/>
      <c r="I102" s="100"/>
      <c r="J102" s="100"/>
      <c r="K102" s="132"/>
      <c r="L102" s="132"/>
      <c r="M102" s="131"/>
      <c r="N102" s="131"/>
      <c r="O102" s="131"/>
      <c r="P102" s="131"/>
    </row>
    <row r="103" spans="1:16" x14ac:dyDescent="0.25">
      <c r="A103" s="126" t="s">
        <v>163</v>
      </c>
      <c r="B103" s="136"/>
      <c r="C103" s="137" t="s">
        <v>1550</v>
      </c>
      <c r="D103" s="137" t="s">
        <v>1551</v>
      </c>
      <c r="E103" s="137"/>
      <c r="F103" s="137"/>
      <c r="G103" s="138">
        <v>23</v>
      </c>
      <c r="H103" s="100"/>
      <c r="I103" s="100"/>
      <c r="J103" s="100"/>
      <c r="K103" s="132"/>
      <c r="L103" s="132"/>
      <c r="M103" s="131"/>
      <c r="N103" s="131"/>
      <c r="O103" s="131"/>
      <c r="P103" s="131"/>
    </row>
    <row r="104" spans="1:16" x14ac:dyDescent="0.25">
      <c r="A104" s="126" t="s">
        <v>160</v>
      </c>
      <c r="B104" s="136"/>
      <c r="C104" s="137" t="s">
        <v>815</v>
      </c>
      <c r="D104" s="137" t="s">
        <v>242</v>
      </c>
      <c r="E104" s="137"/>
      <c r="F104" s="137"/>
      <c r="G104" s="138">
        <v>45.75</v>
      </c>
      <c r="H104" s="100"/>
      <c r="I104" s="100"/>
      <c r="J104" s="100"/>
      <c r="K104" s="132"/>
      <c r="L104" s="132"/>
      <c r="M104" s="131"/>
      <c r="N104" s="131"/>
      <c r="O104" s="131"/>
      <c r="P104" s="131"/>
    </row>
    <row r="105" spans="1:16" ht="45" x14ac:dyDescent="0.25">
      <c r="A105" s="126" t="s">
        <v>691</v>
      </c>
      <c r="B105" s="136"/>
      <c r="C105" s="137" t="s">
        <v>1552</v>
      </c>
      <c r="D105" s="137" t="s">
        <v>1553</v>
      </c>
      <c r="E105" s="137"/>
      <c r="F105" s="137"/>
      <c r="G105" s="138">
        <v>31.75</v>
      </c>
      <c r="H105" s="100" t="s">
        <v>1482</v>
      </c>
      <c r="I105" s="100" t="s">
        <v>1435</v>
      </c>
      <c r="J105" s="100" t="s">
        <v>595</v>
      </c>
      <c r="K105" s="132">
        <v>1</v>
      </c>
      <c r="L105" s="132">
        <v>0.56000000000000005</v>
      </c>
      <c r="M105" s="28" t="s">
        <v>1554</v>
      </c>
      <c r="N105" s="131" t="s">
        <v>134</v>
      </c>
      <c r="O105" s="131" t="s">
        <v>33</v>
      </c>
      <c r="P105" s="131"/>
    </row>
    <row r="106" spans="1:16" x14ac:dyDescent="0.25">
      <c r="A106" s="126"/>
      <c r="B106" s="136"/>
      <c r="C106" s="137"/>
      <c r="D106" s="137"/>
      <c r="E106" s="137"/>
      <c r="F106" s="137"/>
      <c r="G106" s="138"/>
      <c r="H106" s="100"/>
      <c r="I106" s="100" t="s">
        <v>94</v>
      </c>
      <c r="J106" s="100" t="s">
        <v>95</v>
      </c>
      <c r="K106" s="132">
        <v>1</v>
      </c>
      <c r="L106" s="132">
        <v>0.64</v>
      </c>
      <c r="M106" s="131"/>
      <c r="N106" s="131"/>
      <c r="O106" s="131" t="s">
        <v>33</v>
      </c>
      <c r="P106" s="131"/>
    </row>
    <row r="107" spans="1:16" ht="90" x14ac:dyDescent="0.25">
      <c r="A107" s="126"/>
      <c r="B107" s="136"/>
      <c r="C107" s="137"/>
      <c r="D107" s="137"/>
      <c r="E107" s="137"/>
      <c r="F107" s="137"/>
      <c r="G107" s="138"/>
      <c r="H107" s="100" t="s">
        <v>1555</v>
      </c>
      <c r="I107" s="100" t="s">
        <v>508</v>
      </c>
      <c r="J107" s="100" t="s">
        <v>509</v>
      </c>
      <c r="K107" s="132">
        <v>1</v>
      </c>
      <c r="L107" s="132">
        <v>0.52</v>
      </c>
      <c r="M107" s="28" t="s">
        <v>696</v>
      </c>
      <c r="N107" s="131" t="s">
        <v>134</v>
      </c>
      <c r="O107" s="131" t="s">
        <v>33</v>
      </c>
      <c r="P107" s="135" t="s">
        <v>508</v>
      </c>
    </row>
    <row r="108" spans="1:16" ht="75" x14ac:dyDescent="0.25">
      <c r="A108" s="126"/>
      <c r="B108" s="136"/>
      <c r="C108" s="137"/>
      <c r="D108" s="137"/>
      <c r="E108" s="137"/>
      <c r="F108" s="137"/>
      <c r="G108" s="138"/>
      <c r="H108" s="100" t="s">
        <v>1556</v>
      </c>
      <c r="I108" s="100" t="s">
        <v>508</v>
      </c>
      <c r="J108" s="100" t="s">
        <v>31</v>
      </c>
      <c r="K108" s="132">
        <v>1</v>
      </c>
      <c r="L108" s="132">
        <v>0.55000000000000004</v>
      </c>
      <c r="M108" s="28" t="s">
        <v>1961</v>
      </c>
      <c r="N108" s="131" t="s">
        <v>134</v>
      </c>
      <c r="O108" s="131" t="s">
        <v>33</v>
      </c>
      <c r="P108" s="131"/>
    </row>
    <row r="109" spans="1:16" ht="60" x14ac:dyDescent="0.25">
      <c r="A109" s="126"/>
      <c r="B109" s="136"/>
      <c r="C109" s="137"/>
      <c r="D109" s="137"/>
      <c r="E109" s="137"/>
      <c r="F109" s="137"/>
      <c r="G109" s="138"/>
      <c r="H109" s="100" t="s">
        <v>1557</v>
      </c>
      <c r="I109" s="100" t="s">
        <v>511</v>
      </c>
      <c r="J109" s="100" t="s">
        <v>31</v>
      </c>
      <c r="K109" s="132">
        <v>1</v>
      </c>
      <c r="L109" s="132">
        <v>0.57999999999999996</v>
      </c>
      <c r="M109" s="28" t="s">
        <v>1960</v>
      </c>
      <c r="N109" s="131" t="s">
        <v>32</v>
      </c>
      <c r="O109" s="131" t="s">
        <v>135</v>
      </c>
      <c r="P109" s="131"/>
    </row>
    <row r="110" spans="1:16" ht="15.75" thickBot="1" x14ac:dyDescent="0.3">
      <c r="A110" s="7" t="s">
        <v>688</v>
      </c>
      <c r="B110" s="52"/>
      <c r="C110" s="53" t="s">
        <v>1558</v>
      </c>
      <c r="D110" s="53" t="s">
        <v>1559</v>
      </c>
      <c r="E110" s="53"/>
      <c r="F110" s="53"/>
      <c r="G110" s="54">
        <v>40</v>
      </c>
      <c r="H110" s="3"/>
      <c r="I110" s="3"/>
      <c r="J110" s="3"/>
      <c r="K110" s="12"/>
      <c r="L110" s="12"/>
    </row>
    <row r="111" spans="1:16" ht="15.75" thickBot="1" x14ac:dyDescent="0.3">
      <c r="A111" s="25">
        <v>6</v>
      </c>
      <c r="B111" s="56" t="s">
        <v>45</v>
      </c>
      <c r="C111" s="58" t="s">
        <v>293</v>
      </c>
      <c r="D111" s="58"/>
      <c r="E111" s="21"/>
      <c r="F111" s="21"/>
      <c r="G111" s="60">
        <f>SUM(G99:G110)</f>
        <v>366.75</v>
      </c>
      <c r="H111" s="29"/>
      <c r="I111" s="29"/>
      <c r="J111" s="29"/>
      <c r="K111" s="60">
        <f t="shared" ref="K111:L111" si="3">SUM(K99:K110)</f>
        <v>6</v>
      </c>
      <c r="L111" s="60">
        <f t="shared" si="3"/>
        <v>3.38</v>
      </c>
      <c r="M111" s="21"/>
      <c r="N111" s="21"/>
      <c r="O111" s="21"/>
      <c r="P111" s="21"/>
    </row>
    <row r="113" spans="1:16" ht="59.25" customHeight="1" x14ac:dyDescent="0.25">
      <c r="A113" s="153" t="s">
        <v>1560</v>
      </c>
      <c r="B113" s="153"/>
      <c r="C113" s="153"/>
      <c r="D113" s="153"/>
      <c r="E113" s="153"/>
      <c r="F113" s="153"/>
      <c r="G113" s="153"/>
      <c r="H113" s="153"/>
      <c r="I113" s="153"/>
      <c r="J113" s="153"/>
      <c r="K113" s="153"/>
      <c r="L113" s="153"/>
      <c r="M113" s="153"/>
      <c r="N113" s="153"/>
      <c r="O113" s="153"/>
      <c r="P113" s="153"/>
    </row>
    <row r="114" spans="1:16" ht="15.75" thickBot="1" x14ac:dyDescent="0.3"/>
    <row r="115" spans="1:16" ht="31.5" thickBot="1" x14ac:dyDescent="0.35">
      <c r="A115" s="4" t="s">
        <v>4</v>
      </c>
      <c r="B115" s="5" t="s">
        <v>296</v>
      </c>
      <c r="C115" s="4" t="s">
        <v>6</v>
      </c>
      <c r="D115" s="4" t="s">
        <v>7</v>
      </c>
      <c r="E115" s="4" t="s">
        <v>8</v>
      </c>
      <c r="F115" s="4" t="s">
        <v>9</v>
      </c>
      <c r="G115" s="4" t="s">
        <v>10</v>
      </c>
      <c r="H115" s="4" t="s">
        <v>11</v>
      </c>
      <c r="I115" s="4" t="s">
        <v>12</v>
      </c>
      <c r="J115" s="4" t="s">
        <v>13</v>
      </c>
      <c r="K115" s="4" t="s">
        <v>581</v>
      </c>
      <c r="L115" s="4" t="s">
        <v>15</v>
      </c>
      <c r="M115" s="4" t="s">
        <v>582</v>
      </c>
      <c r="N115" s="4" t="s">
        <v>583</v>
      </c>
      <c r="O115" s="4" t="s">
        <v>1457</v>
      </c>
      <c r="P115" s="6" t="s">
        <v>19</v>
      </c>
    </row>
    <row r="116" spans="1:16" x14ac:dyDescent="0.25">
      <c r="A116" s="7" t="s">
        <v>157</v>
      </c>
      <c r="B116" s="52"/>
      <c r="C116" s="53" t="s">
        <v>217</v>
      </c>
      <c r="D116" s="53"/>
      <c r="E116" s="53" t="s">
        <v>1561</v>
      </c>
      <c r="F116" s="53"/>
      <c r="G116" s="54">
        <v>273.5</v>
      </c>
      <c r="H116" s="3"/>
      <c r="I116" s="3"/>
      <c r="J116" s="3"/>
      <c r="K116" s="12"/>
      <c r="L116" s="12"/>
    </row>
    <row r="117" spans="1:16" x14ac:dyDescent="0.25">
      <c r="A117" s="7" t="s">
        <v>150</v>
      </c>
      <c r="B117" s="52"/>
      <c r="C117" s="53"/>
      <c r="D117" s="53" t="s">
        <v>969</v>
      </c>
      <c r="E117" s="53"/>
      <c r="F117" s="53"/>
      <c r="G117" s="54"/>
      <c r="H117" s="3"/>
      <c r="I117" s="3"/>
      <c r="J117" s="3"/>
      <c r="K117" s="12"/>
      <c r="L117" s="12"/>
    </row>
    <row r="118" spans="1:16" x14ac:dyDescent="0.25">
      <c r="A118" s="7" t="s">
        <v>882</v>
      </c>
      <c r="B118" s="52"/>
      <c r="C118" s="53" t="s">
        <v>702</v>
      </c>
      <c r="D118" s="53" t="s">
        <v>1562</v>
      </c>
      <c r="E118" s="53"/>
      <c r="F118" s="53"/>
      <c r="G118" s="54">
        <v>10.5</v>
      </c>
      <c r="H118" s="3"/>
      <c r="I118" s="3"/>
      <c r="J118" s="3"/>
      <c r="K118" s="12"/>
      <c r="L118" s="12"/>
    </row>
    <row r="119" spans="1:16" x14ac:dyDescent="0.25">
      <c r="A119" s="7" t="s">
        <v>1220</v>
      </c>
      <c r="B119" s="52"/>
      <c r="C119" s="53" t="s">
        <v>1189</v>
      </c>
      <c r="D119" s="53" t="s">
        <v>1563</v>
      </c>
      <c r="E119" s="53"/>
      <c r="F119" s="53"/>
      <c r="G119" s="54">
        <v>10.5</v>
      </c>
      <c r="H119" s="3"/>
      <c r="I119" s="3"/>
      <c r="J119" s="3"/>
      <c r="K119" s="12"/>
      <c r="L119" s="12"/>
    </row>
    <row r="120" spans="1:16" x14ac:dyDescent="0.25">
      <c r="A120" s="7" t="s">
        <v>721</v>
      </c>
      <c r="B120" s="52"/>
      <c r="C120" s="53" t="s">
        <v>1564</v>
      </c>
      <c r="D120" s="53" t="s">
        <v>1198</v>
      </c>
      <c r="E120" s="53" t="s">
        <v>227</v>
      </c>
      <c r="F120" s="53"/>
      <c r="G120" s="54">
        <v>19.5</v>
      </c>
      <c r="H120" s="3"/>
      <c r="I120" s="3"/>
      <c r="J120" s="3"/>
      <c r="K120" s="12"/>
      <c r="L120" s="12"/>
    </row>
    <row r="121" spans="1:16" x14ac:dyDescent="0.25">
      <c r="A121" s="7" t="s">
        <v>1565</v>
      </c>
      <c r="B121" s="52"/>
      <c r="C121" s="53" t="s">
        <v>1566</v>
      </c>
      <c r="D121" s="53" t="s">
        <v>1567</v>
      </c>
      <c r="E121" s="53"/>
      <c r="F121" s="53"/>
      <c r="G121" s="54">
        <v>26.5</v>
      </c>
      <c r="H121" s="3"/>
      <c r="I121" s="3"/>
      <c r="J121" s="3"/>
      <c r="K121" s="12"/>
      <c r="L121" s="12"/>
    </row>
    <row r="122" spans="1:16" x14ac:dyDescent="0.25">
      <c r="A122" s="7" t="s">
        <v>1568</v>
      </c>
      <c r="B122" s="52"/>
      <c r="C122" s="53" t="s">
        <v>1569</v>
      </c>
      <c r="D122" s="53" t="s">
        <v>462</v>
      </c>
      <c r="E122" s="53"/>
      <c r="F122" s="53"/>
      <c r="G122" s="54">
        <v>26.25</v>
      </c>
      <c r="H122" s="3"/>
      <c r="I122" s="3"/>
      <c r="J122" s="3"/>
      <c r="K122" s="12"/>
      <c r="L122" s="12"/>
    </row>
    <row r="123" spans="1:16" ht="60" x14ac:dyDescent="0.25">
      <c r="A123" s="126" t="s">
        <v>1570</v>
      </c>
      <c r="B123" s="136"/>
      <c r="C123" s="137" t="s">
        <v>1571</v>
      </c>
      <c r="D123" s="137" t="s">
        <v>1572</v>
      </c>
      <c r="E123" s="137"/>
      <c r="F123" s="137"/>
      <c r="G123" s="138">
        <v>28</v>
      </c>
      <c r="H123" s="100" t="s">
        <v>93</v>
      </c>
      <c r="I123" s="100" t="s">
        <v>1573</v>
      </c>
      <c r="J123" s="100" t="s">
        <v>339</v>
      </c>
      <c r="K123" s="132">
        <v>1</v>
      </c>
      <c r="L123" s="132">
        <v>0.66</v>
      </c>
      <c r="M123" s="28" t="s">
        <v>1963</v>
      </c>
      <c r="N123" s="131" t="s">
        <v>134</v>
      </c>
      <c r="O123" s="131" t="s">
        <v>135</v>
      </c>
      <c r="P123" s="135" t="s">
        <v>1573</v>
      </c>
    </row>
    <row r="124" spans="1:16" x14ac:dyDescent="0.25">
      <c r="A124" s="126" t="s">
        <v>1038</v>
      </c>
      <c r="B124" s="136"/>
      <c r="C124" s="137" t="s">
        <v>417</v>
      </c>
      <c r="D124" s="137" t="s">
        <v>998</v>
      </c>
      <c r="E124" s="137" t="s">
        <v>1089</v>
      </c>
      <c r="F124" s="137"/>
      <c r="G124" s="138">
        <v>6</v>
      </c>
      <c r="H124" s="100"/>
      <c r="I124" s="100"/>
      <c r="J124" s="100"/>
      <c r="K124" s="132"/>
      <c r="L124" s="132"/>
      <c r="M124" s="131"/>
      <c r="N124" s="131"/>
      <c r="O124" s="131"/>
      <c r="P124" s="131"/>
    </row>
    <row r="125" spans="1:16" ht="45" x14ac:dyDescent="0.25">
      <c r="A125" s="126" t="s">
        <v>1039</v>
      </c>
      <c r="B125" s="136"/>
      <c r="C125" s="137" t="s">
        <v>1574</v>
      </c>
      <c r="D125" s="137" t="s">
        <v>80</v>
      </c>
      <c r="E125" s="137" t="s">
        <v>393</v>
      </c>
      <c r="F125" s="137"/>
      <c r="G125" s="138">
        <v>10.5</v>
      </c>
      <c r="H125" s="100" t="s">
        <v>1575</v>
      </c>
      <c r="I125" s="100" t="s">
        <v>1576</v>
      </c>
      <c r="J125" s="100" t="s">
        <v>391</v>
      </c>
      <c r="K125" s="132">
        <v>1</v>
      </c>
      <c r="L125" s="132">
        <v>0.65</v>
      </c>
      <c r="M125" s="28" t="s">
        <v>1965</v>
      </c>
      <c r="N125" s="131" t="s">
        <v>32</v>
      </c>
      <c r="O125" s="131" t="s">
        <v>33</v>
      </c>
      <c r="P125" s="131"/>
    </row>
    <row r="126" spans="1:16" ht="45" x14ac:dyDescent="0.25">
      <c r="A126" s="126"/>
      <c r="B126" s="136"/>
      <c r="C126" s="137"/>
      <c r="D126" s="137"/>
      <c r="E126" s="137"/>
      <c r="F126" s="137"/>
      <c r="G126" s="138"/>
      <c r="H126" s="100" t="s">
        <v>1577</v>
      </c>
      <c r="I126" s="100" t="s">
        <v>1578</v>
      </c>
      <c r="J126" s="100" t="s">
        <v>31</v>
      </c>
      <c r="K126" s="132">
        <v>1</v>
      </c>
      <c r="L126" s="132">
        <v>0.66</v>
      </c>
      <c r="M126" s="28" t="s">
        <v>1966</v>
      </c>
      <c r="N126" s="131" t="s">
        <v>32</v>
      </c>
      <c r="O126" s="131" t="s">
        <v>135</v>
      </c>
      <c r="P126" s="135" t="s">
        <v>232</v>
      </c>
    </row>
    <row r="127" spans="1:16" x14ac:dyDescent="0.25">
      <c r="A127" s="126" t="s">
        <v>1110</v>
      </c>
      <c r="B127" s="136"/>
      <c r="C127" s="137" t="s">
        <v>136</v>
      </c>
      <c r="D127" s="137" t="s">
        <v>178</v>
      </c>
      <c r="E127" s="137" t="s">
        <v>1579</v>
      </c>
      <c r="F127" s="137"/>
      <c r="G127" s="138">
        <v>46</v>
      </c>
      <c r="H127" s="100"/>
      <c r="I127" s="100"/>
      <c r="J127" s="100"/>
      <c r="K127" s="132"/>
      <c r="L127" s="132"/>
      <c r="M127" s="131"/>
      <c r="N127" s="131"/>
      <c r="O127" s="131"/>
      <c r="P127" s="131"/>
    </row>
    <row r="128" spans="1:16" x14ac:dyDescent="0.25">
      <c r="A128" s="126" t="s">
        <v>105</v>
      </c>
      <c r="B128" s="136"/>
      <c r="C128" s="137" t="s">
        <v>428</v>
      </c>
      <c r="D128" s="137"/>
      <c r="E128" s="137"/>
      <c r="F128" s="137"/>
      <c r="G128" s="138">
        <v>1</v>
      </c>
      <c r="H128" s="100"/>
      <c r="I128" s="100"/>
      <c r="J128" s="100"/>
      <c r="K128" s="132"/>
      <c r="L128" s="132"/>
      <c r="M128" s="131"/>
      <c r="N128" s="131"/>
      <c r="O128" s="131"/>
      <c r="P128" s="131"/>
    </row>
    <row r="129" spans="1:16" x14ac:dyDescent="0.25">
      <c r="A129" s="126" t="s">
        <v>157</v>
      </c>
      <c r="B129" s="136"/>
      <c r="C129" s="137"/>
      <c r="D129" s="137" t="s">
        <v>895</v>
      </c>
      <c r="E129" s="137"/>
      <c r="F129" s="137"/>
      <c r="G129" s="138"/>
      <c r="H129" s="100"/>
      <c r="I129" s="100"/>
      <c r="J129" s="100"/>
      <c r="K129" s="132"/>
      <c r="L129" s="132"/>
      <c r="M129" s="131"/>
      <c r="N129" s="131"/>
      <c r="O129" s="131"/>
      <c r="P129" s="131"/>
    </row>
    <row r="130" spans="1:16" x14ac:dyDescent="0.25">
      <c r="A130" s="126" t="s">
        <v>1580</v>
      </c>
      <c r="B130" s="136"/>
      <c r="C130" s="137" t="s">
        <v>565</v>
      </c>
      <c r="D130" s="137" t="s">
        <v>1581</v>
      </c>
      <c r="E130" s="137" t="s">
        <v>1064</v>
      </c>
      <c r="F130" s="137"/>
      <c r="G130" s="138">
        <v>8.75</v>
      </c>
      <c r="H130" s="100"/>
      <c r="I130" s="100"/>
      <c r="J130" s="100"/>
      <c r="K130" s="132"/>
      <c r="L130" s="132"/>
      <c r="M130" s="131"/>
      <c r="N130" s="131"/>
      <c r="O130" s="131"/>
      <c r="P130" s="131"/>
    </row>
    <row r="131" spans="1:16" x14ac:dyDescent="0.25">
      <c r="A131" s="126" t="s">
        <v>1582</v>
      </c>
      <c r="B131" s="136"/>
      <c r="C131" s="137" t="s">
        <v>1583</v>
      </c>
      <c r="D131" s="137" t="s">
        <v>566</v>
      </c>
      <c r="E131" s="137"/>
      <c r="F131" s="137"/>
      <c r="G131" s="138">
        <v>3.5</v>
      </c>
      <c r="H131" s="100"/>
      <c r="I131" s="100"/>
      <c r="J131" s="100"/>
      <c r="K131" s="132"/>
      <c r="L131" s="132"/>
      <c r="M131" s="131"/>
      <c r="N131" s="131"/>
      <c r="O131" s="131"/>
      <c r="P131" s="131"/>
    </row>
    <row r="132" spans="1:16" x14ac:dyDescent="0.25">
      <c r="A132" s="126" t="s">
        <v>157</v>
      </c>
      <c r="B132" s="136"/>
      <c r="C132" s="137" t="s">
        <v>1584</v>
      </c>
      <c r="D132" s="137" t="s">
        <v>25</v>
      </c>
      <c r="E132" s="137"/>
      <c r="F132" s="137"/>
      <c r="G132" s="138">
        <v>5.25</v>
      </c>
      <c r="H132" s="100"/>
      <c r="I132" s="100"/>
      <c r="J132" s="100"/>
      <c r="K132" s="132"/>
      <c r="L132" s="132"/>
      <c r="M132" s="131"/>
      <c r="N132" s="131"/>
      <c r="O132" s="131"/>
      <c r="P132" s="131"/>
    </row>
    <row r="133" spans="1:16" ht="45" x14ac:dyDescent="0.25">
      <c r="A133" s="126" t="s">
        <v>775</v>
      </c>
      <c r="B133" s="136"/>
      <c r="C133" s="137" t="s">
        <v>1585</v>
      </c>
      <c r="D133" s="137" t="s">
        <v>1439</v>
      </c>
      <c r="E133" s="137" t="s">
        <v>1586</v>
      </c>
      <c r="F133" s="137"/>
      <c r="G133" s="138">
        <v>68.75</v>
      </c>
      <c r="H133" s="100" t="s">
        <v>291</v>
      </c>
      <c r="I133" s="100" t="s">
        <v>1314</v>
      </c>
      <c r="J133" s="100" t="s">
        <v>31</v>
      </c>
      <c r="K133" s="132">
        <v>1</v>
      </c>
      <c r="L133" s="132">
        <v>0.52</v>
      </c>
      <c r="M133" s="28" t="s">
        <v>1967</v>
      </c>
      <c r="N133" s="131" t="s">
        <v>32</v>
      </c>
      <c r="O133" s="131" t="s">
        <v>33</v>
      </c>
      <c r="P133" s="131"/>
    </row>
    <row r="134" spans="1:16" ht="45" x14ac:dyDescent="0.25">
      <c r="A134" s="126" t="s">
        <v>431</v>
      </c>
      <c r="B134" s="136"/>
      <c r="C134" s="137" t="s">
        <v>1587</v>
      </c>
      <c r="D134" s="137" t="s">
        <v>1588</v>
      </c>
      <c r="E134" s="137" t="s">
        <v>1589</v>
      </c>
      <c r="F134" s="137"/>
      <c r="G134" s="138">
        <v>22.75</v>
      </c>
      <c r="H134" s="100" t="s">
        <v>433</v>
      </c>
      <c r="I134" s="100" t="s">
        <v>423</v>
      </c>
      <c r="J134" s="100" t="s">
        <v>31</v>
      </c>
      <c r="K134" s="132">
        <v>1</v>
      </c>
      <c r="L134" s="132">
        <v>0.6</v>
      </c>
      <c r="M134" s="28" t="s">
        <v>1962</v>
      </c>
      <c r="N134" s="131" t="s">
        <v>134</v>
      </c>
      <c r="O134" s="131" t="s">
        <v>135</v>
      </c>
      <c r="P134" s="135" t="s">
        <v>423</v>
      </c>
    </row>
    <row r="135" spans="1:16" ht="60" x14ac:dyDescent="0.25">
      <c r="A135" s="126"/>
      <c r="B135" s="136"/>
      <c r="C135" s="137"/>
      <c r="D135" s="137"/>
      <c r="E135" s="137"/>
      <c r="F135" s="137"/>
      <c r="G135" s="138"/>
      <c r="H135" s="100" t="s">
        <v>1590</v>
      </c>
      <c r="I135" s="100" t="s">
        <v>1591</v>
      </c>
      <c r="J135" s="100" t="s">
        <v>31</v>
      </c>
      <c r="K135" s="132">
        <v>1</v>
      </c>
      <c r="L135" s="132">
        <v>0.56999999999999995</v>
      </c>
      <c r="M135" s="28" t="s">
        <v>1964</v>
      </c>
      <c r="N135" s="131" t="s">
        <v>134</v>
      </c>
      <c r="O135" s="131" t="s">
        <v>33</v>
      </c>
      <c r="P135" s="135" t="s">
        <v>1591</v>
      </c>
    </row>
    <row r="136" spans="1:16" ht="45" x14ac:dyDescent="0.25">
      <c r="A136" s="126"/>
      <c r="B136" s="136"/>
      <c r="C136" s="137"/>
      <c r="D136" s="137"/>
      <c r="E136" s="137"/>
      <c r="F136" s="137"/>
      <c r="G136" s="138"/>
      <c r="H136" s="100" t="s">
        <v>1134</v>
      </c>
      <c r="I136" s="100" t="s">
        <v>1483</v>
      </c>
      <c r="J136" s="100" t="s">
        <v>1484</v>
      </c>
      <c r="K136" s="132">
        <v>1</v>
      </c>
      <c r="L136" s="132">
        <v>0.63</v>
      </c>
      <c r="M136" s="28" t="s">
        <v>1968</v>
      </c>
      <c r="N136" s="131" t="s">
        <v>32</v>
      </c>
      <c r="O136" s="131" t="s">
        <v>33</v>
      </c>
      <c r="P136" s="135"/>
    </row>
    <row r="137" spans="1:16" ht="15.75" thickBot="1" x14ac:dyDescent="0.3">
      <c r="A137" s="7" t="s">
        <v>157</v>
      </c>
      <c r="B137" s="52"/>
      <c r="C137" s="53" t="s">
        <v>858</v>
      </c>
      <c r="D137" s="53" t="s">
        <v>1592</v>
      </c>
      <c r="E137" s="53" t="s">
        <v>1593</v>
      </c>
      <c r="F137" s="53"/>
      <c r="G137" s="54">
        <v>63.5</v>
      </c>
      <c r="H137" s="3"/>
      <c r="I137" s="3"/>
      <c r="J137" s="3"/>
      <c r="K137" s="12"/>
      <c r="L137" s="12"/>
      <c r="M137" s="13"/>
    </row>
    <row r="138" spans="1:16" ht="15.75" thickBot="1" x14ac:dyDescent="0.3">
      <c r="A138" s="25">
        <v>14</v>
      </c>
      <c r="B138" s="56" t="s">
        <v>45</v>
      </c>
      <c r="C138" s="58" t="s">
        <v>1594</v>
      </c>
      <c r="D138" s="58"/>
      <c r="E138" s="21"/>
      <c r="F138" s="21"/>
      <c r="G138" s="60">
        <f>SUM(G116:G137)</f>
        <v>630.75</v>
      </c>
      <c r="H138" s="29"/>
      <c r="I138" s="29"/>
      <c r="J138" s="29"/>
      <c r="K138" s="60">
        <f t="shared" ref="K138:L138" si="4">SUM(K116:K137)</f>
        <v>7</v>
      </c>
      <c r="L138" s="60">
        <f t="shared" si="4"/>
        <v>4.29</v>
      </c>
      <c r="M138" s="21"/>
      <c r="N138" s="21"/>
      <c r="O138" s="21"/>
      <c r="P138" s="21"/>
    </row>
    <row r="140" spans="1:16" ht="75.75" customHeight="1" x14ac:dyDescent="0.25">
      <c r="A140" s="153" t="s">
        <v>1595</v>
      </c>
      <c r="B140" s="153"/>
      <c r="C140" s="153"/>
      <c r="D140" s="153"/>
      <c r="E140" s="153"/>
      <c r="F140" s="153"/>
      <c r="G140" s="153"/>
      <c r="H140" s="153"/>
      <c r="I140" s="153"/>
      <c r="J140" s="153"/>
      <c r="K140" s="153"/>
      <c r="L140" s="153"/>
      <c r="M140" s="153"/>
      <c r="N140" s="153"/>
      <c r="O140" s="153"/>
      <c r="P140" s="153"/>
    </row>
    <row r="141" spans="1:16" ht="15.75" thickBot="1" x14ac:dyDescent="0.3"/>
    <row r="142" spans="1:16" ht="31.5" thickBot="1" x14ac:dyDescent="0.35">
      <c r="A142" s="4" t="s">
        <v>4</v>
      </c>
      <c r="B142" s="5" t="s">
        <v>5</v>
      </c>
      <c r="C142" s="4" t="s">
        <v>6</v>
      </c>
      <c r="D142" s="4" t="s">
        <v>7</v>
      </c>
      <c r="E142" s="4" t="s">
        <v>8</v>
      </c>
      <c r="F142" s="4" t="s">
        <v>9</v>
      </c>
      <c r="G142" s="4" t="s">
        <v>10</v>
      </c>
      <c r="H142" s="4" t="s">
        <v>11</v>
      </c>
      <c r="I142" s="4" t="s">
        <v>12</v>
      </c>
      <c r="J142" s="4" t="s">
        <v>13</v>
      </c>
      <c r="K142" s="4" t="s">
        <v>581</v>
      </c>
      <c r="L142" s="4" t="s">
        <v>15</v>
      </c>
      <c r="M142" s="4" t="s">
        <v>582</v>
      </c>
      <c r="N142" s="4" t="s">
        <v>583</v>
      </c>
      <c r="O142" s="4" t="s">
        <v>1457</v>
      </c>
      <c r="P142" s="6" t="s">
        <v>19</v>
      </c>
    </row>
    <row r="143" spans="1:16" x14ac:dyDescent="0.25">
      <c r="A143" s="7" t="s">
        <v>81</v>
      </c>
      <c r="B143" s="52"/>
      <c r="C143" s="53" t="s">
        <v>1596</v>
      </c>
      <c r="D143" s="53" t="s">
        <v>545</v>
      </c>
      <c r="E143" s="53"/>
      <c r="F143" s="53"/>
      <c r="G143" s="54">
        <v>245.25</v>
      </c>
      <c r="H143" s="3"/>
      <c r="I143" s="3"/>
      <c r="J143" s="3"/>
      <c r="K143" s="12"/>
      <c r="L143" s="12"/>
    </row>
    <row r="144" spans="1:16" x14ac:dyDescent="0.25">
      <c r="A144" s="7" t="s">
        <v>1481</v>
      </c>
      <c r="B144" s="52"/>
      <c r="C144" s="53" t="s">
        <v>384</v>
      </c>
      <c r="D144" s="53" t="s">
        <v>1320</v>
      </c>
      <c r="E144" s="53"/>
      <c r="F144" s="53"/>
      <c r="G144" s="54">
        <v>32</v>
      </c>
      <c r="H144" s="3"/>
      <c r="I144" s="3"/>
      <c r="J144" s="3"/>
      <c r="K144" s="12"/>
      <c r="L144" s="12"/>
    </row>
    <row r="145" spans="1:16" x14ac:dyDescent="0.25">
      <c r="A145" s="7" t="s">
        <v>1597</v>
      </c>
      <c r="B145" s="52"/>
      <c r="C145" s="53" t="s">
        <v>1598</v>
      </c>
      <c r="D145" s="53" t="s">
        <v>1114</v>
      </c>
      <c r="E145" s="53"/>
      <c r="F145" s="53"/>
      <c r="G145" s="54">
        <v>98.25</v>
      </c>
      <c r="H145" s="3"/>
      <c r="I145" s="3"/>
      <c r="J145" s="3"/>
      <c r="K145" s="12"/>
      <c r="L145" s="12"/>
    </row>
    <row r="146" spans="1:16" ht="45" x14ac:dyDescent="0.25">
      <c r="A146" s="126" t="s">
        <v>599</v>
      </c>
      <c r="B146" s="136"/>
      <c r="C146" s="137" t="s">
        <v>1599</v>
      </c>
      <c r="D146" s="137" t="s">
        <v>1600</v>
      </c>
      <c r="E146" s="137"/>
      <c r="F146" s="137"/>
      <c r="G146" s="138">
        <v>59</v>
      </c>
      <c r="H146" s="100" t="s">
        <v>603</v>
      </c>
      <c r="I146" s="100" t="s">
        <v>318</v>
      </c>
      <c r="J146" s="100" t="s">
        <v>31</v>
      </c>
      <c r="K146" s="132">
        <v>1</v>
      </c>
      <c r="L146" s="132">
        <v>0.56000000000000005</v>
      </c>
      <c r="M146" s="28" t="s">
        <v>1844</v>
      </c>
      <c r="N146" s="131" t="s">
        <v>32</v>
      </c>
      <c r="O146" s="131" t="s">
        <v>33</v>
      </c>
      <c r="P146" s="28" t="s">
        <v>318</v>
      </c>
    </row>
    <row r="147" spans="1:16" ht="60" x14ac:dyDescent="0.25">
      <c r="A147" s="126"/>
      <c r="B147" s="136"/>
      <c r="C147" s="137"/>
      <c r="D147" s="137"/>
      <c r="E147" s="137"/>
      <c r="F147" s="137"/>
      <c r="G147" s="138"/>
      <c r="H147" s="100" t="s">
        <v>600</v>
      </c>
      <c r="I147" s="100" t="s">
        <v>398</v>
      </c>
      <c r="J147" s="100" t="s">
        <v>31</v>
      </c>
      <c r="K147" s="132">
        <v>1</v>
      </c>
      <c r="L147" s="132">
        <v>0.54</v>
      </c>
      <c r="M147" s="28" t="s">
        <v>602</v>
      </c>
      <c r="N147" s="131" t="s">
        <v>134</v>
      </c>
      <c r="O147" s="131" t="s">
        <v>33</v>
      </c>
      <c r="P147" s="131"/>
    </row>
    <row r="148" spans="1:16" ht="60" x14ac:dyDescent="0.25">
      <c r="A148" s="126"/>
      <c r="B148" s="136"/>
      <c r="C148" s="137"/>
      <c r="D148" s="137"/>
      <c r="E148" s="137"/>
      <c r="F148" s="137"/>
      <c r="G148" s="138"/>
      <c r="H148" s="100" t="s">
        <v>1601</v>
      </c>
      <c r="I148" s="100" t="s">
        <v>406</v>
      </c>
      <c r="J148" s="100" t="s">
        <v>407</v>
      </c>
      <c r="K148" s="132">
        <v>1</v>
      </c>
      <c r="L148" s="132">
        <v>0.7</v>
      </c>
      <c r="M148" s="28" t="s">
        <v>1969</v>
      </c>
      <c r="N148" s="131" t="s">
        <v>134</v>
      </c>
      <c r="O148" s="131" t="s">
        <v>135</v>
      </c>
      <c r="P148" s="135" t="s">
        <v>406</v>
      </c>
    </row>
    <row r="149" spans="1:16" ht="45" x14ac:dyDescent="0.25">
      <c r="A149" s="126" t="s">
        <v>1096</v>
      </c>
      <c r="B149" s="136"/>
      <c r="C149" s="137" t="s">
        <v>1602</v>
      </c>
      <c r="D149" s="137" t="s">
        <v>720</v>
      </c>
      <c r="E149" s="137"/>
      <c r="F149" s="137"/>
      <c r="G149" s="138">
        <v>63.5</v>
      </c>
      <c r="H149" s="100" t="s">
        <v>1603</v>
      </c>
      <c r="I149" s="100" t="s">
        <v>1310</v>
      </c>
      <c r="J149" s="100" t="s">
        <v>509</v>
      </c>
      <c r="K149" s="132">
        <v>1</v>
      </c>
      <c r="L149" s="132">
        <v>0.56999999999999995</v>
      </c>
      <c r="M149" s="28" t="s">
        <v>1970</v>
      </c>
      <c r="N149" s="131" t="s">
        <v>134</v>
      </c>
      <c r="O149" s="131" t="s">
        <v>33</v>
      </c>
      <c r="P149" s="131"/>
    </row>
    <row r="150" spans="1:16" x14ac:dyDescent="0.25">
      <c r="A150" s="126" t="s">
        <v>392</v>
      </c>
      <c r="B150" s="136"/>
      <c r="C150" s="137" t="s">
        <v>1549</v>
      </c>
      <c r="D150" s="137" t="s">
        <v>88</v>
      </c>
      <c r="E150" s="137"/>
      <c r="F150" s="137"/>
      <c r="G150" s="138">
        <v>24.75</v>
      </c>
      <c r="H150" s="100"/>
      <c r="I150" s="100"/>
      <c r="J150" s="100"/>
      <c r="K150" s="132"/>
      <c r="L150" s="132"/>
      <c r="M150" s="131"/>
      <c r="N150" s="131"/>
      <c r="O150" s="131"/>
      <c r="P150" s="131"/>
    </row>
    <row r="151" spans="1:16" ht="45" x14ac:dyDescent="0.25">
      <c r="A151" s="126" t="s">
        <v>105</v>
      </c>
      <c r="B151" s="136"/>
      <c r="C151" s="137" t="s">
        <v>1604</v>
      </c>
      <c r="D151" s="137"/>
      <c r="E151" s="137" t="s">
        <v>898</v>
      </c>
      <c r="F151" s="137"/>
      <c r="G151" s="138">
        <v>83.75</v>
      </c>
      <c r="H151" s="100" t="s">
        <v>1605</v>
      </c>
      <c r="I151" s="100" t="s">
        <v>1285</v>
      </c>
      <c r="J151" s="100" t="s">
        <v>1286</v>
      </c>
      <c r="K151" s="132">
        <v>1</v>
      </c>
      <c r="L151" s="132">
        <v>0.66</v>
      </c>
      <c r="M151" s="28" t="s">
        <v>1909</v>
      </c>
      <c r="N151" s="131" t="s">
        <v>32</v>
      </c>
      <c r="O151" s="131" t="s">
        <v>135</v>
      </c>
      <c r="P151" s="131"/>
    </row>
    <row r="152" spans="1:16" x14ac:dyDescent="0.25">
      <c r="A152" s="126" t="s">
        <v>103</v>
      </c>
      <c r="B152" s="136"/>
      <c r="C152" s="137"/>
      <c r="D152" s="137" t="s">
        <v>285</v>
      </c>
      <c r="E152" s="137"/>
      <c r="F152" s="137"/>
      <c r="G152" s="138"/>
      <c r="H152" s="100"/>
      <c r="I152" s="100"/>
      <c r="J152" s="100"/>
      <c r="K152" s="132"/>
      <c r="L152" s="132"/>
      <c r="M152" s="131"/>
      <c r="N152" s="131"/>
      <c r="O152" s="131"/>
      <c r="P152" s="131"/>
    </row>
    <row r="153" spans="1:16" ht="45" x14ac:dyDescent="0.25">
      <c r="A153" s="126" t="s">
        <v>1606</v>
      </c>
      <c r="B153" s="136"/>
      <c r="C153" s="137" t="s">
        <v>1607</v>
      </c>
      <c r="D153" s="137" t="s">
        <v>828</v>
      </c>
      <c r="E153" s="137" t="s">
        <v>1608</v>
      </c>
      <c r="F153" s="137"/>
      <c r="G153" s="138">
        <v>169.75</v>
      </c>
      <c r="H153" s="100" t="s">
        <v>1609</v>
      </c>
      <c r="I153" s="100" t="s">
        <v>793</v>
      </c>
      <c r="J153" s="100" t="s">
        <v>509</v>
      </c>
      <c r="K153" s="132">
        <v>1</v>
      </c>
      <c r="L153" s="132">
        <v>0.51</v>
      </c>
      <c r="M153" s="28" t="s">
        <v>1971</v>
      </c>
      <c r="N153" s="131" t="s">
        <v>32</v>
      </c>
      <c r="O153" s="131" t="s">
        <v>33</v>
      </c>
      <c r="P153" s="131"/>
    </row>
    <row r="154" spans="1:16" ht="45" x14ac:dyDescent="0.25">
      <c r="A154" s="126"/>
      <c r="B154" s="136"/>
      <c r="C154" s="137"/>
      <c r="D154" s="137"/>
      <c r="E154" s="137"/>
      <c r="F154" s="137"/>
      <c r="G154" s="138"/>
      <c r="H154" s="100" t="s">
        <v>1610</v>
      </c>
      <c r="I154" s="100" t="s">
        <v>1310</v>
      </c>
      <c r="J154" s="100" t="s">
        <v>1611</v>
      </c>
      <c r="K154" s="132">
        <v>1</v>
      </c>
      <c r="L154" s="132">
        <v>0.55000000000000004</v>
      </c>
      <c r="M154" s="28" t="s">
        <v>1972</v>
      </c>
      <c r="N154" s="131" t="s">
        <v>32</v>
      </c>
      <c r="O154" s="131" t="s">
        <v>135</v>
      </c>
      <c r="P154" s="131"/>
    </row>
    <row r="155" spans="1:16" ht="45" x14ac:dyDescent="0.25">
      <c r="A155" s="126"/>
      <c r="B155" s="136"/>
      <c r="C155" s="137"/>
      <c r="D155" s="137"/>
      <c r="E155" s="137"/>
      <c r="F155" s="137"/>
      <c r="G155" s="138"/>
      <c r="H155" s="100" t="s">
        <v>1612</v>
      </c>
      <c r="I155" s="100" t="s">
        <v>773</v>
      </c>
      <c r="J155" s="100" t="s">
        <v>509</v>
      </c>
      <c r="K155" s="132">
        <v>1</v>
      </c>
      <c r="L155" s="132">
        <v>0.5</v>
      </c>
      <c r="M155" s="28" t="s">
        <v>1973</v>
      </c>
      <c r="N155" s="131" t="s">
        <v>134</v>
      </c>
      <c r="O155" s="131" t="s">
        <v>33</v>
      </c>
      <c r="P155" s="135" t="s">
        <v>773</v>
      </c>
    </row>
    <row r="156" spans="1:16" x14ac:dyDescent="0.25">
      <c r="A156" s="126" t="s">
        <v>24</v>
      </c>
      <c r="B156" s="136"/>
      <c r="C156" s="137" t="s">
        <v>1613</v>
      </c>
      <c r="D156" s="137"/>
      <c r="E156" s="137" t="s">
        <v>1466</v>
      </c>
      <c r="F156" s="137"/>
      <c r="G156" s="138">
        <v>19.5</v>
      </c>
      <c r="H156" s="100"/>
      <c r="I156" s="100"/>
      <c r="J156" s="100"/>
      <c r="K156" s="132"/>
      <c r="L156" s="132"/>
      <c r="M156" s="131"/>
      <c r="N156" s="131"/>
      <c r="O156" s="131"/>
      <c r="P156" s="131"/>
    </row>
    <row r="157" spans="1:16" x14ac:dyDescent="0.25">
      <c r="A157" s="126" t="s">
        <v>22</v>
      </c>
      <c r="B157" s="136"/>
      <c r="C157" s="137"/>
      <c r="D157" s="137" t="s">
        <v>1059</v>
      </c>
      <c r="E157" s="137"/>
      <c r="F157" s="137"/>
      <c r="G157" s="138"/>
      <c r="H157" s="100"/>
      <c r="I157" s="100"/>
      <c r="J157" s="100"/>
      <c r="K157" s="132"/>
      <c r="L157" s="132"/>
      <c r="M157" s="131"/>
      <c r="N157" s="131"/>
      <c r="O157" s="131"/>
      <c r="P157" s="131"/>
    </row>
    <row r="158" spans="1:16" ht="60.75" thickBot="1" x14ac:dyDescent="0.3">
      <c r="A158" s="126" t="s">
        <v>488</v>
      </c>
      <c r="B158" s="136"/>
      <c r="C158" s="137" t="s">
        <v>1614</v>
      </c>
      <c r="D158" s="137"/>
      <c r="E158" s="137"/>
      <c r="F158" s="137"/>
      <c r="G158" s="138">
        <v>9.75</v>
      </c>
      <c r="H158" s="100" t="s">
        <v>1377</v>
      </c>
      <c r="I158" s="100" t="s">
        <v>491</v>
      </c>
      <c r="J158" s="100" t="s">
        <v>31</v>
      </c>
      <c r="K158" s="132">
        <v>1</v>
      </c>
      <c r="L158" s="132">
        <v>0.55000000000000004</v>
      </c>
      <c r="M158" s="28" t="s">
        <v>1378</v>
      </c>
      <c r="N158" s="131" t="s">
        <v>134</v>
      </c>
      <c r="O158" s="131" t="s">
        <v>135</v>
      </c>
      <c r="P158" s="131"/>
    </row>
    <row r="159" spans="1:16" ht="15.75" thickBot="1" x14ac:dyDescent="0.3">
      <c r="A159" s="25">
        <v>5</v>
      </c>
      <c r="B159" s="56" t="s">
        <v>45</v>
      </c>
      <c r="C159" s="58" t="s">
        <v>324</v>
      </c>
      <c r="D159" s="58"/>
      <c r="E159" s="21"/>
      <c r="F159" s="21"/>
      <c r="G159" s="60">
        <f>SUM(G143:G158)</f>
        <v>805.5</v>
      </c>
      <c r="H159" s="29"/>
      <c r="I159" s="29"/>
      <c r="J159" s="29"/>
      <c r="K159" s="60">
        <f t="shared" ref="K159:L159" si="5">SUM(K143:K158)</f>
        <v>9</v>
      </c>
      <c r="L159" s="60">
        <f t="shared" si="5"/>
        <v>5.14</v>
      </c>
      <c r="M159" s="21"/>
      <c r="N159" s="21"/>
      <c r="O159" s="21"/>
      <c r="P159" s="21"/>
    </row>
    <row r="160" spans="1:16" ht="15.75" thickBot="1" x14ac:dyDescent="0.3"/>
    <row r="161" spans="1:16" ht="15.75" thickBot="1" x14ac:dyDescent="0.3">
      <c r="A161" s="76">
        <f>SUM(+A159+A138+A111+A94+A69+A53+A33+A16)</f>
        <v>63</v>
      </c>
      <c r="C161" s="76">
        <f>SUM(+C159+C138+C111+C94+C69+C53+C33+C16)</f>
        <v>79</v>
      </c>
      <c r="D161" s="53"/>
      <c r="E161" s="53"/>
      <c r="F161" s="53"/>
      <c r="G161" s="97">
        <f>SUM(+G159+G138+G111+G94+G69+G53+G33+G16)</f>
        <v>4894.25</v>
      </c>
      <c r="K161" s="97">
        <f t="shared" ref="K161:L161" si="6">SUM(+K159+K138+K111+K94+K69+K53+K33+K16)</f>
        <v>56</v>
      </c>
      <c r="L161" s="97">
        <f t="shared" si="6"/>
        <v>33.190000000000005</v>
      </c>
    </row>
    <row r="162" spans="1:16" ht="15.75" thickTop="1" x14ac:dyDescent="0.25">
      <c r="A162" s="104"/>
      <c r="C162" s="104"/>
      <c r="D162" s="53"/>
      <c r="E162" s="53"/>
      <c r="F162" s="53"/>
      <c r="G162" s="105"/>
      <c r="K162" s="105"/>
      <c r="L162" s="105"/>
    </row>
    <row r="163" spans="1:16" ht="75.75" customHeight="1" x14ac:dyDescent="0.25">
      <c r="A163" s="153" t="s">
        <v>1616</v>
      </c>
      <c r="B163" s="153"/>
      <c r="C163" s="153"/>
      <c r="D163" s="153"/>
      <c r="E163" s="153"/>
      <c r="F163" s="153"/>
      <c r="G163" s="153"/>
      <c r="H163" s="153"/>
      <c r="I163" s="153"/>
      <c r="J163" s="153"/>
      <c r="K163" s="153"/>
      <c r="L163" s="153"/>
      <c r="M163" s="153"/>
      <c r="N163" s="153"/>
      <c r="O163" s="153"/>
      <c r="P163" s="153"/>
    </row>
    <row r="164" spans="1:16" ht="15.75" thickBot="1" x14ac:dyDescent="0.3"/>
    <row r="165" spans="1:16" x14ac:dyDescent="0.25">
      <c r="A165" s="39" t="s">
        <v>352</v>
      </c>
      <c r="B165" s="79">
        <f>A161</f>
        <v>63</v>
      </c>
    </row>
    <row r="166" spans="1:16" x14ac:dyDescent="0.25">
      <c r="A166" s="7" t="s">
        <v>353</v>
      </c>
      <c r="B166" s="89">
        <f>C161</f>
        <v>79</v>
      </c>
    </row>
    <row r="167" spans="1:16" x14ac:dyDescent="0.25">
      <c r="A167" s="7" t="s">
        <v>354</v>
      </c>
      <c r="B167" s="80">
        <f>G161</f>
        <v>4894.25</v>
      </c>
    </row>
    <row r="168" spans="1:16" x14ac:dyDescent="0.25">
      <c r="A168" s="7" t="s">
        <v>355</v>
      </c>
      <c r="B168" s="80">
        <f>9.5+144+23-10.5</f>
        <v>166</v>
      </c>
    </row>
    <row r="169" spans="1:16" x14ac:dyDescent="0.25">
      <c r="A169" s="7" t="s">
        <v>356</v>
      </c>
      <c r="B169" s="71">
        <f>$B$167/$B$168</f>
        <v>29.483433734939759</v>
      </c>
    </row>
    <row r="170" spans="1:16" x14ac:dyDescent="0.25">
      <c r="A170" s="7" t="s">
        <v>357</v>
      </c>
      <c r="B170" s="80">
        <f>K161</f>
        <v>56</v>
      </c>
    </row>
    <row r="171" spans="1:16" x14ac:dyDescent="0.25">
      <c r="A171" s="7" t="s">
        <v>358</v>
      </c>
      <c r="B171" s="89">
        <v>53</v>
      </c>
    </row>
    <row r="172" spans="1:16" x14ac:dyDescent="0.25">
      <c r="A172" s="7" t="s">
        <v>359</v>
      </c>
      <c r="B172" s="80">
        <f>L161</f>
        <v>33.190000000000005</v>
      </c>
    </row>
    <row r="173" spans="1:16" x14ac:dyDescent="0.25">
      <c r="A173" s="7" t="s">
        <v>360</v>
      </c>
      <c r="B173" s="81">
        <f>L161/K161</f>
        <v>0.5926785714285715</v>
      </c>
    </row>
    <row r="174" spans="1:16" x14ac:dyDescent="0.25">
      <c r="A174" s="7" t="s">
        <v>361</v>
      </c>
      <c r="B174" s="98">
        <v>53</v>
      </c>
    </row>
    <row r="175" spans="1:16" x14ac:dyDescent="0.25">
      <c r="A175" s="7" t="s">
        <v>362</v>
      </c>
      <c r="B175" s="98">
        <v>26</v>
      </c>
    </row>
    <row r="176" spans="1:16" x14ac:dyDescent="0.25">
      <c r="A176" s="7" t="s">
        <v>363</v>
      </c>
      <c r="B176" s="98">
        <v>35</v>
      </c>
    </row>
    <row r="177" spans="1:2" ht="15.75" thickBot="1" x14ac:dyDescent="0.3">
      <c r="A177" s="44" t="s">
        <v>364</v>
      </c>
      <c r="B177" s="99">
        <v>18</v>
      </c>
    </row>
  </sheetData>
  <mergeCells count="8">
    <mergeCell ref="A140:P140"/>
    <mergeCell ref="A163:P163"/>
    <mergeCell ref="A18:P18"/>
    <mergeCell ref="A35:P35"/>
    <mergeCell ref="A55:P55"/>
    <mergeCell ref="A71:P71"/>
    <mergeCell ref="A96:P96"/>
    <mergeCell ref="A113:P113"/>
  </mergeCells>
  <hyperlinks>
    <hyperlink ref="P8" r:id="rId1" xr:uid="{875572C1-2DA8-4806-AF7A-7610D3988FAA}"/>
    <hyperlink ref="P9" r:id="rId2" xr:uid="{C0190D18-153D-4FEF-8C8B-22E1A6C63A86}"/>
    <hyperlink ref="P10" r:id="rId3" xr:uid="{695686E6-F3BF-421C-8CD3-C5FAF7708F25}"/>
    <hyperlink ref="P11" r:id="rId4" xr:uid="{B33364EB-0018-4AF7-9C76-3A6D9F00CC7C}"/>
    <hyperlink ref="P13" r:id="rId5" xr:uid="{A67EAFEE-2EF1-4176-A510-45B4255E7D12}"/>
    <hyperlink ref="P25" r:id="rId6" xr:uid="{B9889C55-D2A3-4694-AAB3-614303E0FC30}"/>
    <hyperlink ref="P32" r:id="rId7" xr:uid="{54CBFF12-9FB3-4646-BA33-90C9DD23C189}"/>
    <hyperlink ref="P43" r:id="rId8" xr:uid="{CC0FCF81-180A-4DB7-A2EE-192C91E37EB4}"/>
    <hyperlink ref="P44" r:id="rId9" xr:uid="{80E729A4-0B09-4B02-AC5C-556C96CE7CA2}"/>
    <hyperlink ref="P50" r:id="rId10" xr:uid="{B55197CD-B20D-4EC9-9277-E78967CA221B}"/>
    <hyperlink ref="P51" r:id="rId11" xr:uid="{E1F8B134-9CDD-4D3E-B145-0EBEBB56A8FA}"/>
    <hyperlink ref="P52" r:id="rId12" xr:uid="{A8C17CB0-344F-4A0D-85F6-885652357D5D}"/>
    <hyperlink ref="P61" r:id="rId13" xr:uid="{6F9DB394-952D-4C11-99BF-3A28DE0A987A}"/>
    <hyperlink ref="P66" r:id="rId14" xr:uid="{B6E5C655-0920-4D4C-89D3-989A8178924D}"/>
    <hyperlink ref="P67" r:id="rId15" xr:uid="{775FC97C-3643-453A-B748-9502C2484A46}"/>
    <hyperlink ref="P62" r:id="rId16" xr:uid="{933C9E8D-98D7-4D39-88E0-E609EAE94867}"/>
    <hyperlink ref="P85" r:id="rId17" xr:uid="{44F37509-A593-4060-927E-A0752971BF8E}"/>
    <hyperlink ref="P86" r:id="rId18" xr:uid="{2FA0C8CE-2DE7-49FD-80DE-A9828506FF78}"/>
    <hyperlink ref="P88" r:id="rId19" xr:uid="{9E92961C-DCC5-4B94-9024-CF490E808F54}"/>
    <hyperlink ref="P89" r:id="rId20" xr:uid="{DEB454E8-8906-4DDB-AFF3-A77143EC945C}"/>
    <hyperlink ref="P107" r:id="rId21" xr:uid="{ADBBE1A7-2FDA-4775-9B65-33E06666A908}"/>
    <hyperlink ref="P123" r:id="rId22" xr:uid="{18980610-9F8B-4C59-BC30-CB63F2606045}"/>
    <hyperlink ref="P126" r:id="rId23" xr:uid="{1F4B7968-649C-4263-8D0D-7B5E1B01D646}"/>
    <hyperlink ref="P134" r:id="rId24" xr:uid="{F26ED55D-D3E1-4759-8E17-02A019496929}"/>
    <hyperlink ref="P135" r:id="rId25" xr:uid="{1A455EF8-5CEE-42A6-98D8-F2135B46ECEB}"/>
    <hyperlink ref="P146" r:id="rId26" xr:uid="{A3F987E5-E4E0-40F6-88EF-8DE27A61B363}"/>
    <hyperlink ref="P148" r:id="rId27" xr:uid="{CBC6C570-F00C-4F0C-A9F8-A5F69FABDEA1}"/>
    <hyperlink ref="P155" r:id="rId28" xr:uid="{493612A3-FDD7-4987-8FF1-4F4F783F715A}"/>
    <hyperlink ref="M5" r:id="rId29" xr:uid="{91341AF0-0947-4A48-9474-4BA70B86EA00}"/>
    <hyperlink ref="M13" r:id="rId30" xr:uid="{EA26BC5D-3113-4B32-8519-A052DA054B3F}"/>
    <hyperlink ref="M8" r:id="rId31" xr:uid="{4012FA06-4BC9-4E11-9969-4E2726C39A61}"/>
    <hyperlink ref="M9" r:id="rId32" xr:uid="{1798D6A8-F128-48B6-B991-E912512E27AC}"/>
    <hyperlink ref="M10" r:id="rId33" xr:uid="{FFA1DEEE-21FD-451F-94E7-3426C38A1A46}"/>
    <hyperlink ref="M11" r:id="rId34" xr:uid="{B5B74D91-243A-4ADD-9858-A631B7341D7C}"/>
    <hyperlink ref="M12" r:id="rId35" xr:uid="{C0476858-25E5-45EC-9817-36EC012CF770}"/>
    <hyperlink ref="M24" r:id="rId36" xr:uid="{A83CC81A-EC5C-4AE6-A4D4-F0D37D5B9313}"/>
    <hyperlink ref="M25" r:id="rId37" xr:uid="{89AA871F-9193-4256-A3D0-A133FFF2A9CE}"/>
    <hyperlink ref="M26" r:id="rId38" xr:uid="{6FE81299-37A2-46FB-BF86-7F36CB97D5FA}"/>
    <hyperlink ref="M30" r:id="rId39" xr:uid="{A9E21D50-BC28-4650-8E54-D56E8BC56186}"/>
    <hyperlink ref="M31" r:id="rId40" xr:uid="{A0AF2845-2931-4CE6-A22A-3D6FC38EF577}"/>
    <hyperlink ref="M32" r:id="rId41" xr:uid="{E13A7CFA-8439-4376-9E7B-3C76A93AA95B}"/>
    <hyperlink ref="M52" r:id="rId42" xr:uid="{C1FBD6E9-5790-49F8-95F7-95E5A86EB7FF}"/>
    <hyperlink ref="M42" r:id="rId43" xr:uid="{86F06877-1CF1-4791-9451-0CCB989296C8}"/>
    <hyperlink ref="M43" r:id="rId44" xr:uid="{44A3A29F-A0B9-4B8E-9809-6B563A381C2A}"/>
    <hyperlink ref="M44" r:id="rId45" xr:uid="{7F5D2B5B-F5AE-46ED-8837-0BBDB398C9EB}"/>
    <hyperlink ref="M45" r:id="rId46" xr:uid="{F609B1A7-B6A8-4AAC-B33C-7E9F489B2875}"/>
    <hyperlink ref="M46" r:id="rId47" xr:uid="{5E9542E6-2255-49B5-A18D-D6CC1EAE6E80}"/>
    <hyperlink ref="M49" r:id="rId48" xr:uid="{B49222A4-F88C-4B63-B0CB-274C8827AA39}"/>
    <hyperlink ref="M50" r:id="rId49" xr:uid="{ECBEE9DB-B1BC-495A-BA1B-A51C89A1489C}"/>
    <hyperlink ref="M51" r:id="rId50" xr:uid="{CCF25E8F-4120-479B-A929-EB93473F9E72}"/>
    <hyperlink ref="M68" r:id="rId51" xr:uid="{0E25EAFE-0F9B-485F-A72B-150FD4228BC1}"/>
    <hyperlink ref="M61" r:id="rId52" xr:uid="{CF304411-8E73-4E65-8DCD-4C6918304195}"/>
    <hyperlink ref="M62" r:id="rId53" xr:uid="{320187DA-6584-437D-A615-DE244825FB7E}"/>
    <hyperlink ref="M66" r:id="rId54" xr:uid="{EA0A8162-C45D-441E-9A9F-C21077CA1FD2}"/>
    <hyperlink ref="M67" r:id="rId55" xr:uid="{ACEFA817-3EAB-42D9-B067-0AF2C87A572E}"/>
    <hyperlink ref="M92" r:id="rId56" xr:uid="{CDB5482B-74B8-4AD5-8196-9F99A4CE48B8}"/>
    <hyperlink ref="M84" r:id="rId57" xr:uid="{DAF2B079-6210-4965-918E-9585603D35AE}"/>
    <hyperlink ref="M85" r:id="rId58" xr:uid="{DED79766-19A7-4C58-8C98-A95E50CAE4DE}"/>
    <hyperlink ref="M87" r:id="rId59" xr:uid="{9CF6B0C0-FF41-4D63-91C8-97466AFD2660}"/>
    <hyperlink ref="M88" r:id="rId60" xr:uid="{C03DB7EA-08CF-42AD-A16B-A515EF346FA3}"/>
    <hyperlink ref="M89" r:id="rId61" xr:uid="{8C082F07-D6EC-4369-A5B6-41867EB9CABD}"/>
    <hyperlink ref="M93" r:id="rId62" xr:uid="{37BC3530-0A3C-46C5-AAAC-6E2EE0F5F9FB}"/>
    <hyperlink ref="M100" r:id="rId63" xr:uid="{98166DF6-4B19-4F44-BAE9-F9BB7D9BB85F}"/>
    <hyperlink ref="M105" r:id="rId64" xr:uid="{02ED930C-6ADC-4FE9-8088-25123130CB76}"/>
    <hyperlink ref="M107" r:id="rId65" xr:uid="{81280A26-5EE7-4B31-83EA-C37891D88160}"/>
    <hyperlink ref="M109" r:id="rId66" xr:uid="{7E041054-97A8-416A-8D98-5C7B40C910A6}"/>
    <hyperlink ref="M108" r:id="rId67" xr:uid="{A071D1B2-9C57-472A-A70E-A9BB76069249}"/>
    <hyperlink ref="M123" r:id="rId68" xr:uid="{D52DD03B-9FCB-4B7F-8091-024C6A7CA1D6}"/>
    <hyperlink ref="M134" r:id="rId69" xr:uid="{FADDD842-8648-4BED-B1AA-89DFAE57E255}"/>
    <hyperlink ref="M135" r:id="rId70" xr:uid="{02A00DFC-96F3-44C7-A4ED-C87F35CDBAC8}"/>
    <hyperlink ref="M125" r:id="rId71" xr:uid="{EB7F9214-108F-44AE-8F4A-282A452CED02}"/>
    <hyperlink ref="M126" r:id="rId72" xr:uid="{8F155CBA-0AA7-4EB6-9481-1AB804C73484}"/>
    <hyperlink ref="M133" r:id="rId73" xr:uid="{A142747D-0741-4CA8-80BD-AA7794C15AC4}"/>
    <hyperlink ref="M136" r:id="rId74" xr:uid="{6FB1EAC3-072A-43DC-9529-4C76C59A851F}"/>
    <hyperlink ref="M147" r:id="rId75" xr:uid="{2264E04E-8C4F-43A2-BBAD-C8D2CA71E218}"/>
    <hyperlink ref="M158" r:id="rId76" xr:uid="{6D8DBF80-22B0-424E-92F9-83AC9065F987}"/>
    <hyperlink ref="M146" r:id="rId77" xr:uid="{FB1E9723-8A22-44A5-9FAB-A4026909530F}"/>
    <hyperlink ref="M148" r:id="rId78" xr:uid="{8D6999A0-3C5B-42FB-AB6C-4DF5025DBEE3}"/>
    <hyperlink ref="M149" r:id="rId79" xr:uid="{B79F30A5-0438-447F-851C-03A7349C6D1D}"/>
    <hyperlink ref="M151" r:id="rId80" xr:uid="{99A77D0D-2772-432E-8527-BE7713E019A6}"/>
    <hyperlink ref="M153" r:id="rId81" xr:uid="{9FF59C0B-E4F9-4E68-8B64-BAB28FE52C5C}"/>
    <hyperlink ref="M154" r:id="rId82" xr:uid="{2EC75121-4E62-4417-B470-F81CFD448785}"/>
    <hyperlink ref="M155" r:id="rId83" xr:uid="{6A1272CE-27DD-48B8-8BCF-A44AA0459F7D}"/>
  </hyperlinks>
  <pageMargins left="0.70866141732283472" right="0.70866141732283472" top="0.74803149606299213" bottom="0.74803149606299213" header="0.31496062992125984" footer="0.31496062992125984"/>
  <pageSetup paperSize="9" scale="50" orientation="landscape" r:id="rId84"/>
  <rowBreaks count="8" manualBreakCount="8">
    <brk id="18" max="16383" man="1"/>
    <brk id="35" max="16383" man="1"/>
    <brk id="55" max="16383" man="1"/>
    <brk id="71" max="16383" man="1"/>
    <brk id="96" max="16383" man="1"/>
    <brk id="113" max="16383" man="1"/>
    <brk id="140" max="16383" man="1"/>
    <brk id="177" max="16383" man="1"/>
  </rowBreaks>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2516A-4DFC-4292-B3C5-B9F1C9FC57C7}">
  <dimension ref="A1:P164"/>
  <sheetViews>
    <sheetView workbookViewId="0">
      <selection activeCell="I127" sqref="I127"/>
    </sheetView>
  </sheetViews>
  <sheetFormatPr defaultRowHeight="15" x14ac:dyDescent="0.25"/>
  <cols>
    <col min="1" max="1" width="27.28515625" bestFit="1" customWidth="1"/>
    <col min="2" max="2" width="14.85546875" customWidth="1"/>
    <col min="5" max="5" width="10" customWidth="1"/>
    <col min="6" max="6" width="13.42578125" customWidth="1"/>
    <col min="7" max="7" width="9.5703125" bestFit="1" customWidth="1"/>
    <col min="8" max="8" width="26" bestFit="1" customWidth="1"/>
    <col min="9" max="9" width="22.42578125" customWidth="1"/>
    <col min="10" max="10" width="19.7109375" bestFit="1" customWidth="1"/>
    <col min="11" max="11" width="13.28515625" customWidth="1"/>
    <col min="13" max="13" width="21.85546875" customWidth="1"/>
    <col min="14" max="14" width="13.42578125" customWidth="1"/>
    <col min="15" max="16" width="15.42578125" customWidth="1"/>
  </cols>
  <sheetData>
    <row r="1" spans="1:16" x14ac:dyDescent="0.25">
      <c r="A1" s="2" t="s">
        <v>1</v>
      </c>
      <c r="B1" s="2" t="s">
        <v>2</v>
      </c>
      <c r="C1" s="3"/>
      <c r="D1" s="3"/>
      <c r="E1" s="3" t="s">
        <v>1617</v>
      </c>
      <c r="F1" s="3"/>
    </row>
    <row r="2" spans="1:16" ht="15.75" thickBot="1" x14ac:dyDescent="0.3"/>
    <row r="3" spans="1:16" ht="31.5" thickBot="1" x14ac:dyDescent="0.35">
      <c r="A3" s="4" t="s">
        <v>4</v>
      </c>
      <c r="B3" s="5" t="s">
        <v>5</v>
      </c>
      <c r="C3" s="4" t="s">
        <v>6</v>
      </c>
      <c r="D3" s="4" t="s">
        <v>7</v>
      </c>
      <c r="E3" s="4" t="s">
        <v>8</v>
      </c>
      <c r="F3" s="4" t="s">
        <v>9</v>
      </c>
      <c r="G3" s="4" t="s">
        <v>10</v>
      </c>
      <c r="H3" s="4" t="s">
        <v>11</v>
      </c>
      <c r="I3" s="4" t="s">
        <v>12</v>
      </c>
      <c r="J3" s="4" t="s">
        <v>13</v>
      </c>
      <c r="K3" s="4" t="s">
        <v>581</v>
      </c>
      <c r="L3" s="4" t="s">
        <v>15</v>
      </c>
      <c r="M3" s="4" t="s">
        <v>582</v>
      </c>
      <c r="N3" s="4" t="s">
        <v>583</v>
      </c>
      <c r="O3" s="4" t="s">
        <v>1618</v>
      </c>
      <c r="P3" s="6" t="s">
        <v>19</v>
      </c>
    </row>
    <row r="4" spans="1:16" ht="45" x14ac:dyDescent="0.25">
      <c r="A4" s="126" t="s">
        <v>22</v>
      </c>
      <c r="B4" s="136"/>
      <c r="C4" s="137"/>
      <c r="D4" s="137" t="s">
        <v>930</v>
      </c>
      <c r="E4" s="137"/>
      <c r="F4" s="137" t="s">
        <v>888</v>
      </c>
      <c r="G4" s="138"/>
      <c r="H4" s="100" t="s">
        <v>1619</v>
      </c>
      <c r="I4" s="100" t="s">
        <v>292</v>
      </c>
      <c r="J4" s="100" t="s">
        <v>509</v>
      </c>
      <c r="K4" s="132">
        <v>1</v>
      </c>
      <c r="L4" s="132">
        <v>0.61</v>
      </c>
      <c r="M4" s="28" t="s">
        <v>1974</v>
      </c>
      <c r="N4" s="131" t="s">
        <v>32</v>
      </c>
      <c r="O4" s="131" t="s">
        <v>135</v>
      </c>
      <c r="P4" s="28" t="s">
        <v>292</v>
      </c>
    </row>
    <row r="5" spans="1:16" ht="45" x14ac:dyDescent="0.25">
      <c r="A5" s="126"/>
      <c r="B5" s="136"/>
      <c r="C5" s="137"/>
      <c r="D5" s="137"/>
      <c r="E5" s="137"/>
      <c r="F5" s="137"/>
      <c r="G5" s="138"/>
      <c r="H5" s="100" t="s">
        <v>1620</v>
      </c>
      <c r="I5" s="100" t="s">
        <v>501</v>
      </c>
      <c r="J5" s="100" t="s">
        <v>31</v>
      </c>
      <c r="K5" s="132">
        <v>1</v>
      </c>
      <c r="L5" s="132">
        <v>0.65</v>
      </c>
      <c r="M5" s="28" t="s">
        <v>1975</v>
      </c>
      <c r="N5" s="131" t="s">
        <v>32</v>
      </c>
      <c r="O5" s="131" t="s">
        <v>135</v>
      </c>
      <c r="P5" s="135" t="s">
        <v>501</v>
      </c>
    </row>
    <row r="6" spans="1:16" x14ac:dyDescent="0.25">
      <c r="A6" s="126" t="s">
        <v>368</v>
      </c>
      <c r="B6" s="136"/>
      <c r="C6" s="137" t="s">
        <v>865</v>
      </c>
      <c r="D6" s="137" t="s">
        <v>1621</v>
      </c>
      <c r="E6" s="137" t="s">
        <v>811</v>
      </c>
      <c r="F6" s="137" t="s">
        <v>1621</v>
      </c>
      <c r="G6" s="138">
        <v>42</v>
      </c>
      <c r="H6" s="100"/>
      <c r="I6" s="100"/>
      <c r="J6" s="100"/>
      <c r="K6" s="132"/>
      <c r="L6" s="132"/>
      <c r="M6" s="131"/>
      <c r="N6" s="131"/>
      <c r="O6" s="131"/>
      <c r="P6" s="131"/>
    </row>
    <row r="7" spans="1:16" x14ac:dyDescent="0.25">
      <c r="A7" s="126" t="s">
        <v>241</v>
      </c>
      <c r="B7" s="136"/>
      <c r="C7" s="137" t="s">
        <v>1622</v>
      </c>
      <c r="D7" s="137" t="s">
        <v>1486</v>
      </c>
      <c r="E7" s="137" t="s">
        <v>429</v>
      </c>
      <c r="F7" s="137" t="s">
        <v>1623</v>
      </c>
      <c r="G7" s="138">
        <v>18.75</v>
      </c>
      <c r="H7" s="100"/>
      <c r="I7" s="100"/>
      <c r="J7" s="100"/>
      <c r="K7" s="132"/>
      <c r="L7" s="132"/>
      <c r="M7" s="131"/>
      <c r="N7" s="131"/>
      <c r="O7" s="131"/>
      <c r="P7" s="131"/>
    </row>
    <row r="8" spans="1:16" ht="45" x14ac:dyDescent="0.25">
      <c r="A8" s="126" t="s">
        <v>560</v>
      </c>
      <c r="B8" s="136"/>
      <c r="C8" s="137" t="s">
        <v>1624</v>
      </c>
      <c r="D8" s="137" t="s">
        <v>1625</v>
      </c>
      <c r="E8" s="137" t="s">
        <v>1624</v>
      </c>
      <c r="F8" s="137" t="s">
        <v>1229</v>
      </c>
      <c r="G8" s="138">
        <v>79.75</v>
      </c>
      <c r="H8" s="154" t="s">
        <v>1467</v>
      </c>
      <c r="I8" s="154" t="s">
        <v>564</v>
      </c>
      <c r="J8" s="154" t="s">
        <v>31</v>
      </c>
      <c r="K8" s="132">
        <v>1</v>
      </c>
      <c r="L8" s="132">
        <v>0.72</v>
      </c>
      <c r="M8" s="28" t="s">
        <v>1944</v>
      </c>
      <c r="N8" s="131" t="s">
        <v>134</v>
      </c>
      <c r="O8" s="131" t="s">
        <v>33</v>
      </c>
      <c r="P8" s="131"/>
    </row>
    <row r="9" spans="1:16" ht="45" x14ac:dyDescent="0.25">
      <c r="A9" s="126"/>
      <c r="B9" s="136"/>
      <c r="C9" s="137"/>
      <c r="D9" s="137"/>
      <c r="E9" s="137"/>
      <c r="F9" s="137"/>
      <c r="G9" s="138"/>
      <c r="H9" s="100" t="s">
        <v>1468</v>
      </c>
      <c r="I9" s="100" t="s">
        <v>1540</v>
      </c>
      <c r="J9" s="100" t="s">
        <v>1539</v>
      </c>
      <c r="K9" s="132">
        <v>1</v>
      </c>
      <c r="L9" s="132">
        <v>0.75</v>
      </c>
      <c r="M9" s="28" t="s">
        <v>1976</v>
      </c>
      <c r="N9" s="131" t="s">
        <v>134</v>
      </c>
      <c r="O9" s="131" t="s">
        <v>135</v>
      </c>
      <c r="P9" s="28" t="s">
        <v>1540</v>
      </c>
    </row>
    <row r="10" spans="1:16" ht="60" x14ac:dyDescent="0.25">
      <c r="A10" s="126"/>
      <c r="B10" s="136"/>
      <c r="C10" s="137"/>
      <c r="D10" s="137"/>
      <c r="E10" s="137"/>
      <c r="F10" s="137"/>
      <c r="G10" s="138"/>
      <c r="H10" s="100" t="s">
        <v>1626</v>
      </c>
      <c r="I10" s="100" t="s">
        <v>870</v>
      </c>
      <c r="J10" s="100" t="s">
        <v>871</v>
      </c>
      <c r="K10" s="132">
        <v>1</v>
      </c>
      <c r="L10" s="132">
        <v>0.69</v>
      </c>
      <c r="M10" s="28" t="s">
        <v>1977</v>
      </c>
      <c r="N10" s="131" t="s">
        <v>32</v>
      </c>
      <c r="O10" s="131" t="s">
        <v>33</v>
      </c>
      <c r="P10" s="131"/>
    </row>
    <row r="11" spans="1:16" x14ac:dyDescent="0.25">
      <c r="A11" s="126" t="s">
        <v>541</v>
      </c>
      <c r="B11" s="136"/>
      <c r="C11" s="137" t="s">
        <v>1627</v>
      </c>
      <c r="D11" s="137"/>
      <c r="E11" s="137" t="s">
        <v>935</v>
      </c>
      <c r="F11" s="137"/>
      <c r="G11" s="138">
        <v>76.25</v>
      </c>
      <c r="H11" s="100" t="s">
        <v>1234</v>
      </c>
      <c r="I11" s="100" t="s">
        <v>1628</v>
      </c>
      <c r="J11" s="100" t="s">
        <v>1629</v>
      </c>
      <c r="K11" s="132">
        <v>1</v>
      </c>
      <c r="L11" s="132">
        <v>0.88</v>
      </c>
      <c r="M11" s="135"/>
      <c r="N11" s="131" t="s">
        <v>32</v>
      </c>
      <c r="O11" s="131" t="s">
        <v>135</v>
      </c>
      <c r="P11" s="131"/>
    </row>
    <row r="12" spans="1:16" ht="45" x14ac:dyDescent="0.25">
      <c r="A12" s="126"/>
      <c r="B12" s="136"/>
      <c r="C12" s="137"/>
      <c r="D12" s="137"/>
      <c r="E12" s="137"/>
      <c r="F12" s="137"/>
      <c r="G12" s="138"/>
      <c r="H12" s="100" t="s">
        <v>1630</v>
      </c>
      <c r="I12" s="100" t="s">
        <v>1631</v>
      </c>
      <c r="J12" s="100" t="s">
        <v>1632</v>
      </c>
      <c r="K12" s="132">
        <v>1</v>
      </c>
      <c r="L12" s="132">
        <v>0.76</v>
      </c>
      <c r="M12" s="28" t="s">
        <v>1978</v>
      </c>
      <c r="N12" s="131" t="s">
        <v>32</v>
      </c>
      <c r="O12" s="131" t="s">
        <v>135</v>
      </c>
      <c r="P12" s="131"/>
    </row>
    <row r="13" spans="1:16" ht="60" x14ac:dyDescent="0.25">
      <c r="A13" s="126"/>
      <c r="B13" s="136"/>
      <c r="C13" s="137"/>
      <c r="D13" s="137"/>
      <c r="E13" s="137"/>
      <c r="F13" s="137"/>
      <c r="G13" s="138"/>
      <c r="H13" s="100" t="s">
        <v>1633</v>
      </c>
      <c r="I13" s="100" t="s">
        <v>1573</v>
      </c>
      <c r="J13" s="100" t="s">
        <v>31</v>
      </c>
      <c r="K13" s="132">
        <v>1</v>
      </c>
      <c r="L13" s="132">
        <v>0.79</v>
      </c>
      <c r="M13" s="28" t="s">
        <v>1979</v>
      </c>
      <c r="N13" s="131" t="s">
        <v>32</v>
      </c>
      <c r="O13" s="131" t="s">
        <v>33</v>
      </c>
      <c r="P13" s="135" t="s">
        <v>1573</v>
      </c>
    </row>
    <row r="14" spans="1:16" ht="15.75" thickBot="1" x14ac:dyDescent="0.3">
      <c r="A14" s="7" t="s">
        <v>157</v>
      </c>
      <c r="B14" s="52"/>
      <c r="C14" s="53"/>
      <c r="D14" s="53" t="s">
        <v>1471</v>
      </c>
      <c r="E14" s="53"/>
      <c r="F14" s="53"/>
      <c r="G14" s="54"/>
      <c r="H14" s="3"/>
      <c r="I14" s="3"/>
      <c r="J14" s="3"/>
      <c r="K14" s="12"/>
      <c r="L14" s="12"/>
    </row>
    <row r="15" spans="1:16" ht="15.75" thickBot="1" x14ac:dyDescent="0.3">
      <c r="A15" s="25">
        <v>6</v>
      </c>
      <c r="B15" s="56" t="s">
        <v>45</v>
      </c>
      <c r="C15" s="58" t="s">
        <v>381</v>
      </c>
      <c r="D15" s="58"/>
      <c r="E15" s="21"/>
      <c r="F15" s="21"/>
      <c r="G15" s="60">
        <f>SUM(G4:G14)</f>
        <v>216.75</v>
      </c>
      <c r="H15" s="29"/>
      <c r="I15" s="29"/>
      <c r="J15" s="29"/>
      <c r="K15" s="60">
        <f t="shared" ref="K15:L15" si="0">SUM(K4:K14)</f>
        <v>8</v>
      </c>
      <c r="L15" s="60">
        <f t="shared" si="0"/>
        <v>5.85</v>
      </c>
      <c r="M15" s="21"/>
      <c r="N15" s="21"/>
      <c r="O15" s="21"/>
      <c r="P15" s="21"/>
    </row>
    <row r="17" spans="1:16" ht="78.75" customHeight="1" x14ac:dyDescent="0.25">
      <c r="A17" s="153" t="s">
        <v>1634</v>
      </c>
      <c r="B17" s="153"/>
      <c r="C17" s="153"/>
      <c r="D17" s="153"/>
      <c r="E17" s="153"/>
      <c r="F17" s="153"/>
      <c r="G17" s="153"/>
      <c r="H17" s="153"/>
      <c r="I17" s="153"/>
      <c r="J17" s="153"/>
      <c r="K17" s="153"/>
      <c r="L17" s="153"/>
      <c r="M17" s="153"/>
      <c r="N17" s="153"/>
      <c r="O17" s="153"/>
      <c r="P17" s="153"/>
    </row>
    <row r="18" spans="1:16" ht="15.75" thickBot="1" x14ac:dyDescent="0.3"/>
    <row r="19" spans="1:16" ht="31.5" thickBot="1" x14ac:dyDescent="0.35">
      <c r="A19" s="4" t="s">
        <v>4</v>
      </c>
      <c r="B19" s="5" t="s">
        <v>47</v>
      </c>
      <c r="C19" s="4" t="s">
        <v>6</v>
      </c>
      <c r="D19" s="4" t="s">
        <v>7</v>
      </c>
      <c r="E19" s="4" t="s">
        <v>8</v>
      </c>
      <c r="F19" s="4" t="s">
        <v>9</v>
      </c>
      <c r="G19" s="4" t="s">
        <v>10</v>
      </c>
      <c r="H19" s="4" t="s">
        <v>11</v>
      </c>
      <c r="I19" s="4" t="s">
        <v>12</v>
      </c>
      <c r="J19" s="4" t="s">
        <v>13</v>
      </c>
      <c r="K19" s="4" t="s">
        <v>581</v>
      </c>
      <c r="L19" s="4" t="s">
        <v>15</v>
      </c>
      <c r="M19" s="4" t="s">
        <v>582</v>
      </c>
      <c r="N19" s="4" t="s">
        <v>583</v>
      </c>
      <c r="O19" s="4" t="s">
        <v>1618</v>
      </c>
      <c r="P19" s="6" t="s">
        <v>19</v>
      </c>
    </row>
    <row r="20" spans="1:16" x14ac:dyDescent="0.25">
      <c r="A20" s="7" t="s">
        <v>81</v>
      </c>
      <c r="B20" s="52"/>
      <c r="C20" s="53" t="s">
        <v>802</v>
      </c>
      <c r="D20" s="53" t="s">
        <v>50</v>
      </c>
      <c r="E20" s="53" t="s">
        <v>1635</v>
      </c>
      <c r="F20" s="53"/>
      <c r="G20" s="54">
        <v>246</v>
      </c>
      <c r="H20" s="3"/>
      <c r="I20" s="3"/>
      <c r="J20" s="3"/>
      <c r="K20" s="12"/>
      <c r="L20" s="12"/>
    </row>
    <row r="21" spans="1:16" x14ac:dyDescent="0.25">
      <c r="A21" s="7" t="s">
        <v>85</v>
      </c>
      <c r="B21" s="52"/>
      <c r="C21" s="53" t="s">
        <v>668</v>
      </c>
      <c r="D21" s="53" t="s">
        <v>413</v>
      </c>
      <c r="E21" s="53" t="s">
        <v>1636</v>
      </c>
      <c r="F21" s="53"/>
      <c r="G21" s="54">
        <v>52</v>
      </c>
      <c r="H21" s="3"/>
      <c r="I21" s="3"/>
      <c r="J21" s="3"/>
      <c r="K21" s="12"/>
      <c r="L21" s="12"/>
    </row>
    <row r="22" spans="1:16" x14ac:dyDescent="0.25">
      <c r="A22" s="7" t="s">
        <v>305</v>
      </c>
      <c r="B22" s="52"/>
      <c r="C22" s="53" t="s">
        <v>1566</v>
      </c>
      <c r="D22" s="53" t="s">
        <v>677</v>
      </c>
      <c r="E22" s="53" t="s">
        <v>1200</v>
      </c>
      <c r="F22" s="53" t="s">
        <v>1637</v>
      </c>
      <c r="G22" s="54">
        <v>39</v>
      </c>
      <c r="H22" s="3"/>
      <c r="I22" s="3"/>
      <c r="J22" s="3"/>
      <c r="K22" s="12"/>
      <c r="L22" s="12"/>
    </row>
    <row r="23" spans="1:16" x14ac:dyDescent="0.25">
      <c r="A23" s="7" t="s">
        <v>85</v>
      </c>
      <c r="B23" s="52"/>
      <c r="C23" s="53" t="s">
        <v>940</v>
      </c>
      <c r="D23" s="53" t="s">
        <v>69</v>
      </c>
      <c r="E23" s="53" t="s">
        <v>940</v>
      </c>
      <c r="F23" s="53" t="s">
        <v>705</v>
      </c>
      <c r="G23" s="54">
        <v>39</v>
      </c>
      <c r="H23" s="3"/>
      <c r="I23" s="3"/>
      <c r="J23" s="3"/>
      <c r="K23" s="12"/>
      <c r="L23" s="12"/>
    </row>
    <row r="24" spans="1:16" x14ac:dyDescent="0.25">
      <c r="A24" s="7" t="s">
        <v>311</v>
      </c>
      <c r="B24" s="52"/>
      <c r="C24" s="53" t="s">
        <v>1176</v>
      </c>
      <c r="D24" s="53" t="s">
        <v>164</v>
      </c>
      <c r="E24" s="53" t="s">
        <v>1638</v>
      </c>
      <c r="F24" s="53" t="s">
        <v>1639</v>
      </c>
      <c r="G24" s="54">
        <v>11.25</v>
      </c>
      <c r="H24" s="3"/>
      <c r="I24" s="3"/>
      <c r="J24" s="3"/>
      <c r="K24" s="12"/>
      <c r="L24" s="12"/>
    </row>
    <row r="25" spans="1:16" ht="45" x14ac:dyDescent="0.25">
      <c r="A25" s="126" t="s">
        <v>314</v>
      </c>
      <c r="B25" s="136"/>
      <c r="C25" s="137" t="s">
        <v>1640</v>
      </c>
      <c r="D25" s="137" t="s">
        <v>1641</v>
      </c>
      <c r="E25" s="137" t="s">
        <v>1642</v>
      </c>
      <c r="F25" s="137" t="s">
        <v>272</v>
      </c>
      <c r="G25" s="138">
        <v>5</v>
      </c>
      <c r="H25" s="154" t="s">
        <v>317</v>
      </c>
      <c r="I25" s="154" t="s">
        <v>1643</v>
      </c>
      <c r="J25" s="154" t="s">
        <v>1644</v>
      </c>
      <c r="K25" s="132">
        <v>1</v>
      </c>
      <c r="L25" s="132">
        <v>0.73</v>
      </c>
      <c r="M25" s="155" t="s">
        <v>1804</v>
      </c>
      <c r="N25" s="137" t="s">
        <v>32</v>
      </c>
      <c r="O25" s="137" t="s">
        <v>33</v>
      </c>
      <c r="P25" s="137"/>
    </row>
    <row r="26" spans="1:16" ht="45" x14ac:dyDescent="0.25">
      <c r="A26" s="126"/>
      <c r="B26" s="136"/>
      <c r="C26" s="137"/>
      <c r="D26" s="137"/>
      <c r="E26" s="137"/>
      <c r="F26" s="137"/>
      <c r="G26" s="138"/>
      <c r="H26" s="154" t="s">
        <v>317</v>
      </c>
      <c r="I26" s="100" t="s">
        <v>756</v>
      </c>
      <c r="J26" s="100" t="s">
        <v>149</v>
      </c>
      <c r="K26" s="132">
        <v>1</v>
      </c>
      <c r="L26" s="132">
        <v>0.68</v>
      </c>
      <c r="M26" s="155" t="s">
        <v>1804</v>
      </c>
      <c r="N26" s="131"/>
      <c r="O26" s="131"/>
      <c r="P26" s="135" t="s">
        <v>756</v>
      </c>
    </row>
    <row r="27" spans="1:16" ht="45" x14ac:dyDescent="0.25">
      <c r="A27" s="126"/>
      <c r="B27" s="136"/>
      <c r="C27" s="137"/>
      <c r="D27" s="137"/>
      <c r="E27" s="137"/>
      <c r="F27" s="137"/>
      <c r="G27" s="138"/>
      <c r="H27" s="100" t="s">
        <v>552</v>
      </c>
      <c r="I27" s="100" t="s">
        <v>1645</v>
      </c>
      <c r="J27" s="100" t="s">
        <v>1646</v>
      </c>
      <c r="K27" s="132">
        <v>1</v>
      </c>
      <c r="L27" s="132">
        <v>0.7</v>
      </c>
      <c r="M27" s="28" t="s">
        <v>1980</v>
      </c>
      <c r="N27" s="131" t="s">
        <v>134</v>
      </c>
      <c r="O27" s="131" t="s">
        <v>135</v>
      </c>
      <c r="P27" s="131"/>
    </row>
    <row r="28" spans="1:16" x14ac:dyDescent="0.25">
      <c r="A28" s="126" t="s">
        <v>85</v>
      </c>
      <c r="B28" s="136"/>
      <c r="C28" s="137" t="s">
        <v>1326</v>
      </c>
      <c r="D28" s="137" t="s">
        <v>80</v>
      </c>
      <c r="E28" s="137" t="s">
        <v>1003</v>
      </c>
      <c r="F28" s="137"/>
      <c r="G28" s="138">
        <v>6.25</v>
      </c>
      <c r="H28" s="100" t="s">
        <v>1647</v>
      </c>
      <c r="I28" s="100" t="s">
        <v>94</v>
      </c>
      <c r="J28" s="100" t="s">
        <v>95</v>
      </c>
      <c r="K28" s="132">
        <v>1</v>
      </c>
      <c r="L28" s="132">
        <v>0.78</v>
      </c>
      <c r="M28" s="135"/>
      <c r="N28" s="131" t="s">
        <v>32</v>
      </c>
      <c r="O28" s="131" t="s">
        <v>135</v>
      </c>
      <c r="P28" s="131"/>
    </row>
    <row r="29" spans="1:16" x14ac:dyDescent="0.25">
      <c r="A29" s="126" t="s">
        <v>81</v>
      </c>
      <c r="B29" s="136"/>
      <c r="C29" s="137" t="s">
        <v>1648</v>
      </c>
      <c r="D29" s="137" t="s">
        <v>1649</v>
      </c>
      <c r="E29" s="137" t="s">
        <v>1101</v>
      </c>
      <c r="F29" s="137"/>
      <c r="G29" s="138">
        <v>52</v>
      </c>
      <c r="H29" s="100"/>
      <c r="I29" s="100"/>
      <c r="J29" s="100"/>
      <c r="K29" s="132"/>
      <c r="L29" s="132"/>
      <c r="M29" s="131"/>
      <c r="N29" s="131"/>
      <c r="O29" s="131"/>
      <c r="P29" s="131"/>
    </row>
    <row r="30" spans="1:16" x14ac:dyDescent="0.25">
      <c r="A30" s="126" t="s">
        <v>78</v>
      </c>
      <c r="B30" s="136"/>
      <c r="C30" s="137" t="s">
        <v>332</v>
      </c>
      <c r="D30" s="137" t="s">
        <v>1650</v>
      </c>
      <c r="E30" s="137" t="s">
        <v>308</v>
      </c>
      <c r="F30" s="137"/>
      <c r="G30" s="138">
        <v>14.75</v>
      </c>
      <c r="H30" s="100"/>
      <c r="I30" s="100"/>
      <c r="J30" s="100"/>
      <c r="K30" s="132"/>
      <c r="L30" s="132"/>
      <c r="M30" s="131"/>
      <c r="N30" s="131"/>
      <c r="O30" s="131"/>
      <c r="P30" s="131"/>
    </row>
    <row r="31" spans="1:16" ht="60" x14ac:dyDescent="0.25">
      <c r="A31" s="126" t="s">
        <v>81</v>
      </c>
      <c r="B31" s="136"/>
      <c r="C31" s="137" t="s">
        <v>1651</v>
      </c>
      <c r="D31" s="137" t="s">
        <v>285</v>
      </c>
      <c r="E31" s="137" t="s">
        <v>242</v>
      </c>
      <c r="F31" s="137" t="s">
        <v>1652</v>
      </c>
      <c r="G31" s="138">
        <v>14.75</v>
      </c>
      <c r="H31" s="100" t="s">
        <v>1653</v>
      </c>
      <c r="I31" s="100" t="s">
        <v>1483</v>
      </c>
      <c r="J31" s="100" t="s">
        <v>1484</v>
      </c>
      <c r="K31" s="132">
        <v>1</v>
      </c>
      <c r="L31" s="132">
        <v>0.7</v>
      </c>
      <c r="M31" s="28" t="s">
        <v>1981</v>
      </c>
      <c r="N31" s="131" t="s">
        <v>134</v>
      </c>
      <c r="O31" s="131" t="s">
        <v>33</v>
      </c>
      <c r="P31" s="131"/>
    </row>
    <row r="32" spans="1:16" ht="45" x14ac:dyDescent="0.25">
      <c r="A32" s="126" t="s">
        <v>323</v>
      </c>
      <c r="B32" s="136"/>
      <c r="C32" s="137" t="s">
        <v>1654</v>
      </c>
      <c r="D32" s="137"/>
      <c r="E32" s="137" t="s">
        <v>935</v>
      </c>
      <c r="F32" s="137"/>
      <c r="G32" s="138">
        <v>39.25</v>
      </c>
      <c r="H32" s="154" t="s">
        <v>341</v>
      </c>
      <c r="I32" s="154" t="s">
        <v>323</v>
      </c>
      <c r="J32" s="154" t="s">
        <v>31</v>
      </c>
      <c r="K32" s="132">
        <v>1</v>
      </c>
      <c r="L32" s="132">
        <v>0.65</v>
      </c>
      <c r="M32" s="28" t="s">
        <v>1917</v>
      </c>
      <c r="N32" s="131" t="s">
        <v>134</v>
      </c>
      <c r="O32" s="131" t="s">
        <v>135</v>
      </c>
      <c r="P32" s="131"/>
    </row>
    <row r="33" spans="1:16" ht="45" x14ac:dyDescent="0.25">
      <c r="A33" s="126"/>
      <c r="B33" s="136"/>
      <c r="C33" s="137"/>
      <c r="D33" s="137"/>
      <c r="E33" s="137"/>
      <c r="F33" s="137"/>
      <c r="G33" s="138"/>
      <c r="H33" s="154" t="s">
        <v>475</v>
      </c>
      <c r="I33" s="100" t="s">
        <v>751</v>
      </c>
      <c r="J33" s="100" t="s">
        <v>149</v>
      </c>
      <c r="K33" s="132">
        <v>1</v>
      </c>
      <c r="L33" s="132">
        <v>0.71</v>
      </c>
      <c r="M33" s="28" t="s">
        <v>1924</v>
      </c>
      <c r="N33" s="131" t="s">
        <v>32</v>
      </c>
      <c r="O33" s="131" t="s">
        <v>135</v>
      </c>
      <c r="P33" s="28" t="s">
        <v>751</v>
      </c>
    </row>
    <row r="34" spans="1:16" ht="45.75" thickBot="1" x14ac:dyDescent="0.3">
      <c r="A34" s="126"/>
      <c r="B34" s="136"/>
      <c r="C34" s="137"/>
      <c r="D34" s="137" t="s">
        <v>855</v>
      </c>
      <c r="E34" s="137"/>
      <c r="F34" s="137" t="s">
        <v>1655</v>
      </c>
      <c r="G34" s="138"/>
      <c r="H34" s="100" t="s">
        <v>988</v>
      </c>
      <c r="I34" s="100" t="s">
        <v>743</v>
      </c>
      <c r="J34" s="100" t="s">
        <v>1656</v>
      </c>
      <c r="K34" s="132">
        <v>1</v>
      </c>
      <c r="L34" s="132">
        <v>0.76</v>
      </c>
      <c r="M34" s="28" t="s">
        <v>1919</v>
      </c>
      <c r="N34" s="131" t="s">
        <v>32</v>
      </c>
      <c r="O34" s="131" t="s">
        <v>33</v>
      </c>
      <c r="P34" s="28" t="s">
        <v>743</v>
      </c>
    </row>
    <row r="35" spans="1:16" ht="15.75" thickBot="1" x14ac:dyDescent="0.3">
      <c r="A35" s="25">
        <v>7</v>
      </c>
      <c r="B35" s="56" t="s">
        <v>45</v>
      </c>
      <c r="C35" s="58" t="s">
        <v>152</v>
      </c>
      <c r="D35" s="58"/>
      <c r="E35" s="21"/>
      <c r="F35" s="21"/>
      <c r="G35" s="60">
        <f>SUM(G20:G34)</f>
        <v>519.25</v>
      </c>
      <c r="H35" s="29"/>
      <c r="I35" s="29"/>
      <c r="J35" s="29"/>
      <c r="K35" s="60">
        <f t="shared" ref="K35:L35" si="1">SUM(K20:K34)</f>
        <v>8</v>
      </c>
      <c r="L35" s="60">
        <f t="shared" si="1"/>
        <v>5.7100000000000009</v>
      </c>
      <c r="M35" s="21"/>
      <c r="N35" s="21"/>
      <c r="O35" s="21"/>
      <c r="P35" s="21"/>
    </row>
    <row r="37" spans="1:16" ht="221.25" customHeight="1" x14ac:dyDescent="0.25">
      <c r="A37" s="151" t="s">
        <v>1657</v>
      </c>
      <c r="B37" s="151"/>
      <c r="C37" s="151"/>
      <c r="D37" s="151"/>
      <c r="E37" s="151"/>
      <c r="F37" s="151"/>
      <c r="G37" s="151"/>
      <c r="H37" s="151"/>
      <c r="I37" s="151"/>
      <c r="J37" s="151"/>
      <c r="K37" s="151"/>
      <c r="L37" s="151"/>
      <c r="M37" s="151"/>
      <c r="N37" s="151"/>
      <c r="O37" s="151"/>
      <c r="P37" s="151"/>
    </row>
    <row r="38" spans="1:16" ht="15.75" thickBot="1" x14ac:dyDescent="0.3"/>
    <row r="39" spans="1:16" ht="31.5" thickBot="1" x14ac:dyDescent="0.35">
      <c r="A39" s="4" t="s">
        <v>4</v>
      </c>
      <c r="B39" s="5" t="s">
        <v>100</v>
      </c>
      <c r="C39" s="4" t="s">
        <v>6</v>
      </c>
      <c r="D39" s="4" t="s">
        <v>7</v>
      </c>
      <c r="E39" s="4" t="s">
        <v>8</v>
      </c>
      <c r="F39" s="4" t="s">
        <v>9</v>
      </c>
      <c r="G39" s="4" t="s">
        <v>10</v>
      </c>
      <c r="H39" s="4" t="s">
        <v>11</v>
      </c>
      <c r="I39" s="4" t="s">
        <v>12</v>
      </c>
      <c r="J39" s="4" t="s">
        <v>13</v>
      </c>
      <c r="K39" s="4" t="s">
        <v>581</v>
      </c>
      <c r="L39" s="4" t="s">
        <v>15</v>
      </c>
      <c r="M39" s="4" t="s">
        <v>582</v>
      </c>
      <c r="N39" s="4" t="s">
        <v>583</v>
      </c>
      <c r="O39" s="4" t="s">
        <v>1618</v>
      </c>
      <c r="P39" s="6" t="s">
        <v>19</v>
      </c>
    </row>
    <row r="40" spans="1:16" x14ac:dyDescent="0.25">
      <c r="A40" s="7" t="s">
        <v>157</v>
      </c>
      <c r="B40" s="52"/>
      <c r="C40" s="53" t="s">
        <v>1658</v>
      </c>
      <c r="D40" s="53"/>
      <c r="E40" s="53" t="s">
        <v>860</v>
      </c>
      <c r="F40" s="53"/>
      <c r="G40" s="54">
        <v>285.25</v>
      </c>
      <c r="H40" s="3"/>
      <c r="I40" s="3"/>
      <c r="J40" s="3"/>
      <c r="K40" s="12"/>
      <c r="L40" s="12"/>
    </row>
    <row r="41" spans="1:16" x14ac:dyDescent="0.25">
      <c r="A41" s="7" t="s">
        <v>150</v>
      </c>
      <c r="B41" s="52"/>
      <c r="C41" s="53"/>
      <c r="D41" s="53" t="s">
        <v>545</v>
      </c>
      <c r="E41" s="53"/>
      <c r="F41" s="53"/>
      <c r="G41" s="54"/>
      <c r="H41" s="3"/>
      <c r="I41" s="3"/>
      <c r="J41" s="3"/>
      <c r="K41" s="12"/>
      <c r="L41" s="12"/>
    </row>
    <row r="42" spans="1:16" x14ac:dyDescent="0.25">
      <c r="A42" s="7" t="s">
        <v>1659</v>
      </c>
      <c r="B42" s="52"/>
      <c r="C42" s="53" t="s">
        <v>1660</v>
      </c>
      <c r="D42" s="53" t="s">
        <v>267</v>
      </c>
      <c r="E42" s="53"/>
      <c r="F42" s="53" t="s">
        <v>55</v>
      </c>
      <c r="G42" s="54">
        <v>26.75</v>
      </c>
      <c r="H42" s="3"/>
      <c r="I42" s="3"/>
      <c r="J42" s="3"/>
      <c r="K42" s="12"/>
      <c r="L42" s="12"/>
    </row>
    <row r="43" spans="1:16" x14ac:dyDescent="0.25">
      <c r="A43" s="7" t="s">
        <v>520</v>
      </c>
      <c r="B43" s="52"/>
      <c r="C43" s="53" t="s">
        <v>1523</v>
      </c>
      <c r="D43" s="53" t="s">
        <v>1661</v>
      </c>
      <c r="E43" s="53" t="s">
        <v>223</v>
      </c>
      <c r="F43" s="53" t="s">
        <v>225</v>
      </c>
      <c r="G43" s="54">
        <v>24.25</v>
      </c>
      <c r="H43" s="3"/>
      <c r="I43" s="3"/>
      <c r="J43" s="3"/>
      <c r="K43" s="12"/>
      <c r="L43" s="12"/>
    </row>
    <row r="44" spans="1:16" x14ac:dyDescent="0.25">
      <c r="A44" s="7" t="s">
        <v>1662</v>
      </c>
      <c r="B44" s="52"/>
      <c r="C44" s="53" t="s">
        <v>975</v>
      </c>
      <c r="D44" s="53" t="s">
        <v>1138</v>
      </c>
      <c r="E44" s="53"/>
      <c r="F44" s="53" t="s">
        <v>1663</v>
      </c>
      <c r="G44" s="54">
        <v>23</v>
      </c>
      <c r="H44" s="3"/>
      <c r="I44" s="3"/>
      <c r="J44" s="3"/>
      <c r="K44" s="12"/>
      <c r="L44" s="12"/>
    </row>
    <row r="45" spans="1:16" x14ac:dyDescent="0.25">
      <c r="A45" s="7" t="s">
        <v>108</v>
      </c>
      <c r="B45" s="52"/>
      <c r="C45" s="53" t="s">
        <v>1360</v>
      </c>
      <c r="D45" s="53" t="s">
        <v>918</v>
      </c>
      <c r="E45" s="53" t="s">
        <v>1664</v>
      </c>
      <c r="F45" s="53" t="s">
        <v>66</v>
      </c>
      <c r="G45" s="54">
        <v>22.5</v>
      </c>
      <c r="H45" s="3"/>
      <c r="I45" s="3"/>
      <c r="J45" s="3"/>
      <c r="K45" s="12"/>
      <c r="L45" s="12"/>
    </row>
    <row r="46" spans="1:16" x14ac:dyDescent="0.25">
      <c r="A46" s="7" t="s">
        <v>1665</v>
      </c>
      <c r="B46" s="52"/>
      <c r="C46" s="53" t="s">
        <v>1340</v>
      </c>
      <c r="D46" s="53" t="s">
        <v>298</v>
      </c>
      <c r="E46" s="53" t="s">
        <v>1637</v>
      </c>
      <c r="F46" s="53" t="s">
        <v>299</v>
      </c>
      <c r="G46" s="54">
        <v>4.5</v>
      </c>
      <c r="H46" s="3"/>
      <c r="I46" s="3"/>
      <c r="J46" s="3"/>
      <c r="K46" s="12"/>
      <c r="L46" s="12"/>
    </row>
    <row r="47" spans="1:16" x14ac:dyDescent="0.25">
      <c r="A47" s="7" t="s">
        <v>114</v>
      </c>
      <c r="B47" s="52"/>
      <c r="C47" s="53" t="s">
        <v>1666</v>
      </c>
      <c r="D47" s="53" t="s">
        <v>116</v>
      </c>
      <c r="E47" s="53" t="s">
        <v>161</v>
      </c>
      <c r="F47" s="53"/>
      <c r="G47" s="54">
        <v>8.5</v>
      </c>
      <c r="H47" s="3"/>
      <c r="I47" s="3"/>
      <c r="J47" s="3"/>
      <c r="K47" s="12"/>
      <c r="L47" s="12"/>
    </row>
    <row r="48" spans="1:16" ht="45" x14ac:dyDescent="0.25">
      <c r="A48" s="126" t="s">
        <v>1667</v>
      </c>
      <c r="B48" s="136"/>
      <c r="C48" s="137" t="s">
        <v>705</v>
      </c>
      <c r="D48" s="137" t="s">
        <v>1430</v>
      </c>
      <c r="E48" s="137"/>
      <c r="F48" s="137"/>
      <c r="G48" s="138">
        <v>8</v>
      </c>
      <c r="H48" s="100" t="s">
        <v>120</v>
      </c>
      <c r="I48" s="100" t="s">
        <v>1348</v>
      </c>
      <c r="J48" s="100" t="s">
        <v>1286</v>
      </c>
      <c r="K48" s="132">
        <v>1</v>
      </c>
      <c r="L48" s="132">
        <v>0.75</v>
      </c>
      <c r="M48" s="28" t="s">
        <v>1786</v>
      </c>
      <c r="N48" s="131" t="s">
        <v>32</v>
      </c>
      <c r="O48" s="131" t="s">
        <v>33</v>
      </c>
      <c r="P48" s="135" t="s">
        <v>1348</v>
      </c>
    </row>
    <row r="49" spans="1:16" ht="45" x14ac:dyDescent="0.25">
      <c r="A49" s="126"/>
      <c r="B49" s="136"/>
      <c r="C49" s="137"/>
      <c r="D49" s="137"/>
      <c r="E49" s="137"/>
      <c r="F49" s="137"/>
      <c r="G49" s="138"/>
      <c r="H49" s="100" t="s">
        <v>1668</v>
      </c>
      <c r="I49" s="100" t="s">
        <v>1669</v>
      </c>
      <c r="J49" s="100" t="s">
        <v>1670</v>
      </c>
      <c r="K49" s="132">
        <v>1</v>
      </c>
      <c r="L49" s="132">
        <v>0.66</v>
      </c>
      <c r="M49" s="28" t="s">
        <v>1787</v>
      </c>
      <c r="N49" s="131" t="s">
        <v>32</v>
      </c>
      <c r="O49" s="131" t="s">
        <v>33</v>
      </c>
      <c r="P49" s="135" t="s">
        <v>127</v>
      </c>
    </row>
    <row r="50" spans="1:16" ht="45" x14ac:dyDescent="0.25">
      <c r="A50" s="126"/>
      <c r="B50" s="136"/>
      <c r="C50" s="137"/>
      <c r="D50" s="137"/>
      <c r="E50" s="137"/>
      <c r="F50" s="137"/>
      <c r="G50" s="138"/>
      <c r="H50" s="100" t="s">
        <v>1671</v>
      </c>
      <c r="I50" s="100" t="s">
        <v>396</v>
      </c>
      <c r="J50" s="100" t="s">
        <v>149</v>
      </c>
      <c r="K50" s="132">
        <v>1</v>
      </c>
      <c r="L50" s="132">
        <v>0.7</v>
      </c>
      <c r="M50" s="28" t="s">
        <v>1982</v>
      </c>
      <c r="N50" s="131" t="s">
        <v>134</v>
      </c>
      <c r="O50" s="131" t="s">
        <v>33</v>
      </c>
      <c r="P50" s="135" t="s">
        <v>396</v>
      </c>
    </row>
    <row r="51" spans="1:16" x14ac:dyDescent="0.25">
      <c r="A51" s="126" t="s">
        <v>117</v>
      </c>
      <c r="B51" s="136"/>
      <c r="C51" s="137" t="s">
        <v>740</v>
      </c>
      <c r="D51" s="137" t="s">
        <v>76</v>
      </c>
      <c r="E51" s="137"/>
      <c r="F51" s="137" t="s">
        <v>1672</v>
      </c>
      <c r="G51" s="138">
        <v>0.5</v>
      </c>
      <c r="H51" s="100"/>
      <c r="I51" s="100"/>
      <c r="J51" s="100"/>
      <c r="K51" s="132"/>
      <c r="L51" s="132"/>
      <c r="M51" s="131"/>
      <c r="N51" s="131"/>
      <c r="O51" s="131"/>
      <c r="P51" s="131"/>
    </row>
    <row r="52" spans="1:16" x14ac:dyDescent="0.25">
      <c r="A52" s="126" t="s">
        <v>108</v>
      </c>
      <c r="B52" s="136"/>
      <c r="C52" s="137" t="s">
        <v>1673</v>
      </c>
      <c r="D52" s="137" t="s">
        <v>715</v>
      </c>
      <c r="E52" s="137" t="s">
        <v>782</v>
      </c>
      <c r="F52" s="137"/>
      <c r="G52" s="138">
        <v>4.5</v>
      </c>
      <c r="H52" s="100"/>
      <c r="I52" s="100"/>
      <c r="J52" s="100"/>
      <c r="K52" s="132"/>
      <c r="L52" s="132"/>
      <c r="M52" s="131"/>
      <c r="N52" s="131"/>
      <c r="O52" s="131"/>
      <c r="P52" s="131"/>
    </row>
    <row r="53" spans="1:16" x14ac:dyDescent="0.25">
      <c r="A53" s="126" t="s">
        <v>105</v>
      </c>
      <c r="B53" s="136"/>
      <c r="C53" s="137" t="s">
        <v>1549</v>
      </c>
      <c r="D53" s="137"/>
      <c r="E53" s="137"/>
      <c r="F53" s="137"/>
      <c r="G53" s="138">
        <v>74.5</v>
      </c>
      <c r="H53" s="100"/>
      <c r="I53" s="100"/>
      <c r="J53" s="100"/>
      <c r="K53" s="132"/>
      <c r="L53" s="132"/>
      <c r="M53" s="131"/>
      <c r="N53" s="131"/>
      <c r="O53" s="131"/>
      <c r="P53" s="131"/>
    </row>
    <row r="54" spans="1:16" x14ac:dyDescent="0.25">
      <c r="A54" s="126" t="s">
        <v>541</v>
      </c>
      <c r="B54" s="136"/>
      <c r="C54" s="137"/>
      <c r="D54" s="137" t="s">
        <v>657</v>
      </c>
      <c r="E54" s="137"/>
      <c r="F54" s="137"/>
      <c r="G54" s="138"/>
      <c r="H54" s="100"/>
      <c r="I54" s="100"/>
      <c r="J54" s="100"/>
      <c r="K54" s="132"/>
      <c r="L54" s="132"/>
      <c r="M54" s="131"/>
      <c r="N54" s="131"/>
      <c r="O54" s="131"/>
      <c r="P54" s="131"/>
    </row>
    <row r="55" spans="1:16" ht="60" x14ac:dyDescent="0.25">
      <c r="A55" s="126" t="s">
        <v>1351</v>
      </c>
      <c r="B55" s="136"/>
      <c r="C55" s="137" t="s">
        <v>1674</v>
      </c>
      <c r="D55" s="137" t="s">
        <v>1675</v>
      </c>
      <c r="E55" s="137" t="s">
        <v>1016</v>
      </c>
      <c r="F55" s="137"/>
      <c r="G55" s="138">
        <v>268.75</v>
      </c>
      <c r="H55" s="100" t="s">
        <v>1676</v>
      </c>
      <c r="I55" s="100" t="s">
        <v>1677</v>
      </c>
      <c r="J55" s="100" t="s">
        <v>509</v>
      </c>
      <c r="K55" s="132">
        <v>1</v>
      </c>
      <c r="L55" s="132">
        <v>0.72</v>
      </c>
      <c r="M55" s="28" t="s">
        <v>1983</v>
      </c>
      <c r="N55" s="131" t="s">
        <v>134</v>
      </c>
      <c r="O55" s="131" t="s">
        <v>33</v>
      </c>
      <c r="P55" s="131"/>
    </row>
    <row r="56" spans="1:16" ht="60" x14ac:dyDescent="0.25">
      <c r="A56" s="126"/>
      <c r="B56" s="136"/>
      <c r="C56" s="137"/>
      <c r="D56" s="137"/>
      <c r="E56" s="137"/>
      <c r="F56" s="137"/>
      <c r="G56" s="138"/>
      <c r="H56" s="100" t="s">
        <v>317</v>
      </c>
      <c r="I56" s="100" t="s">
        <v>1351</v>
      </c>
      <c r="J56" s="100" t="s">
        <v>1678</v>
      </c>
      <c r="K56" s="132">
        <v>1</v>
      </c>
      <c r="L56" s="132">
        <v>0.66</v>
      </c>
      <c r="M56" s="28" t="s">
        <v>1984</v>
      </c>
      <c r="N56" s="131" t="s">
        <v>32</v>
      </c>
      <c r="O56" s="131" t="s">
        <v>33</v>
      </c>
      <c r="P56" s="28" t="s">
        <v>1679</v>
      </c>
    </row>
    <row r="57" spans="1:16" ht="45" x14ac:dyDescent="0.25">
      <c r="A57" s="126" t="s">
        <v>660</v>
      </c>
      <c r="B57" s="136"/>
      <c r="C57" s="137" t="s">
        <v>1680</v>
      </c>
      <c r="D57" s="137"/>
      <c r="E57" s="137" t="s">
        <v>1681</v>
      </c>
      <c r="F57" s="137"/>
      <c r="G57" s="138">
        <v>124.75</v>
      </c>
      <c r="H57" s="154" t="s">
        <v>1682</v>
      </c>
      <c r="I57" s="154" t="s">
        <v>1683</v>
      </c>
      <c r="J57" s="154" t="s">
        <v>1684</v>
      </c>
      <c r="K57" s="132">
        <v>1</v>
      </c>
      <c r="L57" s="132">
        <v>0.78</v>
      </c>
      <c r="M57" s="28" t="s">
        <v>1985</v>
      </c>
      <c r="N57" s="131" t="s">
        <v>32</v>
      </c>
      <c r="O57" s="131" t="s">
        <v>135</v>
      </c>
      <c r="P57" s="135" t="s">
        <v>1683</v>
      </c>
    </row>
    <row r="58" spans="1:16" ht="30" x14ac:dyDescent="0.25">
      <c r="A58" s="126"/>
      <c r="B58" s="136"/>
      <c r="C58" s="137"/>
      <c r="D58" s="137"/>
      <c r="E58" s="137"/>
      <c r="F58" s="137"/>
      <c r="G58" s="138"/>
      <c r="H58" s="100" t="s">
        <v>1505</v>
      </c>
      <c r="I58" s="100" t="s">
        <v>731</v>
      </c>
      <c r="J58" s="100" t="s">
        <v>663</v>
      </c>
      <c r="K58" s="132">
        <v>1</v>
      </c>
      <c r="L58" s="132">
        <v>0.71</v>
      </c>
      <c r="M58" s="28" t="s">
        <v>1506</v>
      </c>
      <c r="N58" s="131" t="s">
        <v>134</v>
      </c>
      <c r="O58" s="131" t="s">
        <v>33</v>
      </c>
      <c r="P58" s="135" t="s">
        <v>729</v>
      </c>
    </row>
    <row r="59" spans="1:16" ht="45.75" thickBot="1" x14ac:dyDescent="0.3">
      <c r="A59" s="126"/>
      <c r="B59" s="136"/>
      <c r="C59" s="137"/>
      <c r="D59" s="137" t="s">
        <v>1685</v>
      </c>
      <c r="E59" s="137"/>
      <c r="F59" s="137" t="s">
        <v>699</v>
      </c>
      <c r="G59" s="138"/>
      <c r="H59" s="100" t="s">
        <v>1686</v>
      </c>
      <c r="I59" s="100" t="s">
        <v>731</v>
      </c>
      <c r="J59" s="100" t="s">
        <v>617</v>
      </c>
      <c r="K59" s="132">
        <v>1</v>
      </c>
      <c r="L59" s="132">
        <v>0.6</v>
      </c>
      <c r="M59" s="28" t="s">
        <v>1986</v>
      </c>
      <c r="N59" s="131" t="s">
        <v>32</v>
      </c>
      <c r="O59" s="131" t="s">
        <v>135</v>
      </c>
      <c r="P59" s="135" t="s">
        <v>729</v>
      </c>
    </row>
    <row r="60" spans="1:16" ht="15.75" thickBot="1" x14ac:dyDescent="0.3">
      <c r="A60" s="25">
        <v>11</v>
      </c>
      <c r="B60" s="56" t="s">
        <v>45</v>
      </c>
      <c r="C60" s="58" t="s">
        <v>800</v>
      </c>
      <c r="D60" s="58"/>
      <c r="E60" s="21"/>
      <c r="F60" s="21"/>
      <c r="G60" s="60">
        <f>SUM(G40:G59)</f>
        <v>875.75</v>
      </c>
      <c r="H60" s="29"/>
      <c r="I60" s="29"/>
      <c r="J60" s="29"/>
      <c r="K60" s="60">
        <f t="shared" ref="K60:L60" si="2">SUM(K40:K59)</f>
        <v>8</v>
      </c>
      <c r="L60" s="60">
        <f t="shared" si="2"/>
        <v>5.58</v>
      </c>
      <c r="M60" s="21"/>
      <c r="N60" s="21"/>
      <c r="O60" s="21"/>
      <c r="P60" s="21"/>
    </row>
    <row r="62" spans="1:16" ht="114.75" customHeight="1" x14ac:dyDescent="0.25">
      <c r="A62" s="153" t="s">
        <v>1768</v>
      </c>
      <c r="B62" s="153"/>
      <c r="C62" s="153"/>
      <c r="D62" s="153"/>
      <c r="E62" s="153"/>
      <c r="F62" s="153"/>
      <c r="G62" s="153"/>
      <c r="H62" s="153"/>
      <c r="I62" s="153"/>
      <c r="J62" s="153"/>
      <c r="K62" s="153"/>
      <c r="L62" s="153"/>
      <c r="M62" s="153"/>
      <c r="N62" s="153"/>
      <c r="O62" s="153"/>
      <c r="P62" s="153"/>
    </row>
    <row r="63" spans="1:16" ht="15.75" thickBot="1" x14ac:dyDescent="0.3"/>
    <row r="64" spans="1:16" ht="31.5" thickBot="1" x14ac:dyDescent="0.35">
      <c r="A64" s="4" t="s">
        <v>4</v>
      </c>
      <c r="B64" s="5" t="s">
        <v>156</v>
      </c>
      <c r="C64" s="4" t="s">
        <v>6</v>
      </c>
      <c r="D64" s="4" t="s">
        <v>7</v>
      </c>
      <c r="E64" s="4" t="s">
        <v>8</v>
      </c>
      <c r="F64" s="4" t="s">
        <v>9</v>
      </c>
      <c r="G64" s="4" t="s">
        <v>10</v>
      </c>
      <c r="H64" s="4" t="s">
        <v>11</v>
      </c>
      <c r="I64" s="4" t="s">
        <v>12</v>
      </c>
      <c r="J64" s="4" t="s">
        <v>13</v>
      </c>
      <c r="K64" s="4" t="s">
        <v>581</v>
      </c>
      <c r="L64" s="4" t="s">
        <v>15</v>
      </c>
      <c r="M64" s="4" t="s">
        <v>582</v>
      </c>
      <c r="N64" s="4" t="s">
        <v>583</v>
      </c>
      <c r="O64" s="4" t="s">
        <v>1618</v>
      </c>
      <c r="P64" s="6" t="s">
        <v>19</v>
      </c>
    </row>
    <row r="65" spans="1:16" x14ac:dyDescent="0.25">
      <c r="A65" s="7" t="s">
        <v>859</v>
      </c>
      <c r="B65" s="52"/>
      <c r="C65" s="53" t="s">
        <v>1687</v>
      </c>
      <c r="D65" s="53" t="s">
        <v>1320</v>
      </c>
      <c r="E65" s="53" t="s">
        <v>1491</v>
      </c>
      <c r="F65" s="53"/>
      <c r="G65" s="54">
        <v>187.75</v>
      </c>
      <c r="H65" s="3"/>
      <c r="I65" s="3"/>
      <c r="J65" s="3"/>
      <c r="K65" s="12"/>
      <c r="L65" s="12"/>
    </row>
    <row r="66" spans="1:16" x14ac:dyDescent="0.25">
      <c r="A66" s="7" t="s">
        <v>1508</v>
      </c>
      <c r="B66" s="52"/>
      <c r="C66" s="53" t="s">
        <v>1333</v>
      </c>
      <c r="D66" s="53" t="s">
        <v>912</v>
      </c>
      <c r="E66" s="53"/>
      <c r="F66" s="53"/>
      <c r="G66" s="54">
        <v>18.75</v>
      </c>
      <c r="H66" s="3"/>
      <c r="I66" s="3"/>
      <c r="J66" s="3"/>
      <c r="K66" s="12"/>
      <c r="L66" s="12"/>
    </row>
    <row r="67" spans="1:16" x14ac:dyDescent="0.25">
      <c r="A67" s="7" t="s">
        <v>1510</v>
      </c>
      <c r="B67" s="52"/>
      <c r="C67" s="53" t="s">
        <v>1511</v>
      </c>
      <c r="D67" s="53" t="s">
        <v>863</v>
      </c>
      <c r="E67" s="53"/>
      <c r="F67" s="53"/>
      <c r="G67" s="54">
        <v>63.25</v>
      </c>
      <c r="H67" s="3"/>
      <c r="I67" s="3"/>
      <c r="J67" s="3"/>
      <c r="K67" s="12"/>
      <c r="L67" s="12"/>
    </row>
    <row r="68" spans="1:16" ht="60" x14ac:dyDescent="0.25">
      <c r="A68" s="126" t="s">
        <v>859</v>
      </c>
      <c r="B68" s="136"/>
      <c r="C68" s="137" t="s">
        <v>1479</v>
      </c>
      <c r="D68" s="137" t="s">
        <v>1005</v>
      </c>
      <c r="E68" s="137"/>
      <c r="F68" s="137"/>
      <c r="G68" s="138">
        <v>82.25</v>
      </c>
      <c r="H68" s="100" t="s">
        <v>1401</v>
      </c>
      <c r="I68" s="100" t="s">
        <v>1402</v>
      </c>
      <c r="J68" s="100" t="s">
        <v>1513</v>
      </c>
      <c r="K68" s="132">
        <v>1</v>
      </c>
      <c r="L68" s="132">
        <v>0.69</v>
      </c>
      <c r="M68" s="28" t="s">
        <v>1938</v>
      </c>
      <c r="N68" s="131" t="s">
        <v>32</v>
      </c>
      <c r="O68" s="131" t="s">
        <v>33</v>
      </c>
      <c r="P68" s="135" t="s">
        <v>733</v>
      </c>
    </row>
    <row r="69" spans="1:16" x14ac:dyDescent="0.25">
      <c r="A69" s="126" t="s">
        <v>1404</v>
      </c>
      <c r="B69" s="136"/>
      <c r="C69" s="137" t="s">
        <v>789</v>
      </c>
      <c r="D69" s="137" t="s">
        <v>955</v>
      </c>
      <c r="E69" s="137" t="s">
        <v>659</v>
      </c>
      <c r="F69" s="137"/>
      <c r="G69" s="138">
        <v>108.25</v>
      </c>
      <c r="H69" s="100"/>
      <c r="I69" s="100"/>
      <c r="J69" s="100"/>
      <c r="K69" s="132"/>
      <c r="L69" s="132"/>
      <c r="M69" s="131"/>
      <c r="N69" s="131"/>
      <c r="O69" s="131"/>
      <c r="P69" s="131"/>
    </row>
    <row r="70" spans="1:16" ht="45" x14ac:dyDescent="0.25">
      <c r="A70" s="126" t="s">
        <v>438</v>
      </c>
      <c r="B70" s="136"/>
      <c r="C70" s="137" t="s">
        <v>245</v>
      </c>
      <c r="D70" s="137"/>
      <c r="E70" s="137" t="s">
        <v>1073</v>
      </c>
      <c r="F70" s="137"/>
      <c r="G70" s="138">
        <v>154.5</v>
      </c>
      <c r="H70" s="100" t="s">
        <v>1688</v>
      </c>
      <c r="I70" s="100" t="s">
        <v>1518</v>
      </c>
      <c r="J70" s="100" t="s">
        <v>1503</v>
      </c>
      <c r="K70" s="132">
        <v>1</v>
      </c>
      <c r="L70" s="132">
        <v>0.71</v>
      </c>
      <c r="M70" s="28" t="s">
        <v>1689</v>
      </c>
      <c r="N70" s="131" t="s">
        <v>134</v>
      </c>
      <c r="O70" s="131" t="s">
        <v>135</v>
      </c>
      <c r="P70" s="135" t="s">
        <v>1502</v>
      </c>
    </row>
    <row r="71" spans="1:16" ht="45" x14ac:dyDescent="0.25">
      <c r="A71" s="126"/>
      <c r="B71" s="136"/>
      <c r="C71" s="137"/>
      <c r="D71" s="137"/>
      <c r="E71" s="137"/>
      <c r="F71" s="137"/>
      <c r="G71" s="138"/>
      <c r="H71" s="100" t="s">
        <v>1690</v>
      </c>
      <c r="I71" s="100" t="s">
        <v>1691</v>
      </c>
      <c r="J71" s="100" t="s">
        <v>1504</v>
      </c>
      <c r="K71" s="132">
        <v>1</v>
      </c>
      <c r="L71" s="132">
        <v>0.79</v>
      </c>
      <c r="M71" s="28" t="s">
        <v>1987</v>
      </c>
      <c r="N71" s="131" t="s">
        <v>32</v>
      </c>
      <c r="O71" s="131" t="s">
        <v>135</v>
      </c>
      <c r="P71" s="131"/>
    </row>
    <row r="72" spans="1:16" ht="45" x14ac:dyDescent="0.25">
      <c r="A72" s="126"/>
      <c r="B72" s="136"/>
      <c r="C72" s="137"/>
      <c r="D72" s="137"/>
      <c r="E72" s="137"/>
      <c r="F72" s="137"/>
      <c r="G72" s="138"/>
      <c r="H72" s="100" t="s">
        <v>1692</v>
      </c>
      <c r="I72" s="100" t="s">
        <v>1693</v>
      </c>
      <c r="J72" s="100" t="s">
        <v>1694</v>
      </c>
      <c r="K72" s="132">
        <v>1</v>
      </c>
      <c r="L72" s="132">
        <v>0.71</v>
      </c>
      <c r="M72" s="28" t="s">
        <v>1988</v>
      </c>
      <c r="N72" s="131" t="s">
        <v>32</v>
      </c>
      <c r="O72" s="131" t="s">
        <v>33</v>
      </c>
      <c r="P72" s="131"/>
    </row>
    <row r="73" spans="1:16" ht="30" x14ac:dyDescent="0.25">
      <c r="A73" s="126"/>
      <c r="B73" s="136"/>
      <c r="C73" s="137"/>
      <c r="D73" s="137"/>
      <c r="E73" s="137"/>
      <c r="F73" s="137"/>
      <c r="G73" s="138"/>
      <c r="H73" s="100" t="s">
        <v>1695</v>
      </c>
      <c r="I73" s="100" t="s">
        <v>733</v>
      </c>
      <c r="J73" s="100" t="s">
        <v>445</v>
      </c>
      <c r="K73" s="132">
        <v>1</v>
      </c>
      <c r="L73" s="132">
        <v>0.75</v>
      </c>
      <c r="M73" s="28" t="s">
        <v>1696</v>
      </c>
      <c r="N73" s="131" t="s">
        <v>134</v>
      </c>
      <c r="O73" s="131" t="s">
        <v>135</v>
      </c>
      <c r="P73" s="135" t="s">
        <v>733</v>
      </c>
    </row>
    <row r="74" spans="1:16" ht="15.75" thickBot="1" x14ac:dyDescent="0.3">
      <c r="A74" s="7" t="s">
        <v>449</v>
      </c>
      <c r="B74" s="52"/>
      <c r="C74" s="53"/>
      <c r="D74" s="53" t="s">
        <v>572</v>
      </c>
      <c r="E74" s="53"/>
      <c r="F74" s="53"/>
      <c r="G74" s="54"/>
      <c r="H74" s="3"/>
      <c r="I74" s="3"/>
      <c r="J74" s="3"/>
      <c r="K74" s="12"/>
      <c r="L74" s="12"/>
    </row>
    <row r="75" spans="1:16" ht="15.75" thickBot="1" x14ac:dyDescent="0.3">
      <c r="A75" s="25">
        <v>6</v>
      </c>
      <c r="B75" s="56" t="s">
        <v>45</v>
      </c>
      <c r="C75" s="58" t="s">
        <v>347</v>
      </c>
      <c r="D75" s="58"/>
      <c r="E75" s="21"/>
      <c r="F75" s="21"/>
      <c r="G75" s="60">
        <f>SUM(G65:G74)</f>
        <v>614.75</v>
      </c>
      <c r="H75" s="29"/>
      <c r="I75" s="29"/>
      <c r="J75" s="29"/>
      <c r="K75" s="60">
        <f t="shared" ref="K75:L75" si="3">SUM(K65:K74)</f>
        <v>5</v>
      </c>
      <c r="L75" s="60">
        <f t="shared" si="3"/>
        <v>3.65</v>
      </c>
      <c r="M75" s="21"/>
      <c r="N75" s="21"/>
      <c r="O75" s="21"/>
      <c r="P75" s="21"/>
    </row>
    <row r="77" spans="1:16" ht="43.5" customHeight="1" x14ac:dyDescent="0.25">
      <c r="A77" s="153" t="s">
        <v>1697</v>
      </c>
      <c r="B77" s="153"/>
      <c r="C77" s="153"/>
      <c r="D77" s="153"/>
      <c r="E77" s="153"/>
      <c r="F77" s="153"/>
      <c r="G77" s="153"/>
      <c r="H77" s="153"/>
      <c r="I77" s="153"/>
      <c r="J77" s="153"/>
      <c r="K77" s="153"/>
      <c r="L77" s="153"/>
      <c r="M77" s="153"/>
      <c r="N77" s="153"/>
      <c r="O77" s="153"/>
      <c r="P77" s="153"/>
    </row>
    <row r="78" spans="1:16" ht="15.75" thickBot="1" x14ac:dyDescent="0.3"/>
    <row r="79" spans="1:16" ht="31.5" thickBot="1" x14ac:dyDescent="0.35">
      <c r="A79" s="4" t="s">
        <v>4</v>
      </c>
      <c r="B79" s="5" t="s">
        <v>212</v>
      </c>
      <c r="C79" s="4" t="s">
        <v>6</v>
      </c>
      <c r="D79" s="4" t="s">
        <v>7</v>
      </c>
      <c r="E79" s="4" t="s">
        <v>8</v>
      </c>
      <c r="F79" s="4" t="s">
        <v>9</v>
      </c>
      <c r="G79" s="4" t="s">
        <v>10</v>
      </c>
      <c r="H79" s="4" t="s">
        <v>11</v>
      </c>
      <c r="I79" s="4" t="s">
        <v>12</v>
      </c>
      <c r="J79" s="4" t="s">
        <v>13</v>
      </c>
      <c r="K79" s="4" t="s">
        <v>581</v>
      </c>
      <c r="L79" s="4" t="s">
        <v>15</v>
      </c>
      <c r="M79" s="4" t="s">
        <v>582</v>
      </c>
      <c r="N79" s="4" t="s">
        <v>583</v>
      </c>
      <c r="O79" s="4" t="s">
        <v>1618</v>
      </c>
      <c r="P79" s="6" t="s">
        <v>19</v>
      </c>
    </row>
    <row r="80" spans="1:16" x14ac:dyDescent="0.25">
      <c r="A80" s="7" t="s">
        <v>103</v>
      </c>
      <c r="B80" s="52"/>
      <c r="C80" s="53" t="s">
        <v>1698</v>
      </c>
      <c r="D80" s="53"/>
      <c r="E80" s="53" t="s">
        <v>457</v>
      </c>
      <c r="F80" s="53"/>
      <c r="G80" s="54">
        <v>414.25</v>
      </c>
      <c r="H80" s="3"/>
      <c r="I80" s="3"/>
      <c r="J80" s="3"/>
      <c r="K80" s="12"/>
      <c r="L80" s="12"/>
    </row>
    <row r="81" spans="1:16" x14ac:dyDescent="0.25">
      <c r="A81" s="7" t="s">
        <v>157</v>
      </c>
      <c r="B81" s="52"/>
      <c r="C81" s="53"/>
      <c r="D81" s="53" t="s">
        <v>327</v>
      </c>
      <c r="E81" s="53"/>
      <c r="F81" s="53"/>
      <c r="G81" s="54"/>
      <c r="H81" s="3"/>
      <c r="I81" s="3"/>
      <c r="J81" s="3"/>
      <c r="K81" s="12"/>
      <c r="L81" s="12"/>
    </row>
    <row r="82" spans="1:16" x14ac:dyDescent="0.25">
      <c r="A82" s="7" t="s">
        <v>160</v>
      </c>
      <c r="B82" s="52"/>
      <c r="C82" s="53" t="s">
        <v>162</v>
      </c>
      <c r="D82" s="53" t="s">
        <v>921</v>
      </c>
      <c r="E82" s="53" t="s">
        <v>1343</v>
      </c>
      <c r="F82" s="53" t="s">
        <v>1323</v>
      </c>
      <c r="G82" s="54">
        <v>191</v>
      </c>
      <c r="H82" s="3"/>
      <c r="I82" s="3"/>
      <c r="J82" s="3"/>
      <c r="K82" s="12"/>
      <c r="L82" s="12"/>
    </row>
    <row r="83" spans="1:16" ht="45" x14ac:dyDescent="0.25">
      <c r="A83" s="126" t="s">
        <v>691</v>
      </c>
      <c r="B83" s="136"/>
      <c r="C83" s="137" t="s">
        <v>864</v>
      </c>
      <c r="D83" s="137" t="s">
        <v>300</v>
      </c>
      <c r="E83" s="137" t="s">
        <v>1699</v>
      </c>
      <c r="F83" s="137"/>
      <c r="G83" s="138">
        <v>31.75</v>
      </c>
      <c r="H83" s="100" t="s">
        <v>1700</v>
      </c>
      <c r="I83" s="100" t="s">
        <v>511</v>
      </c>
      <c r="J83" s="100" t="s">
        <v>509</v>
      </c>
      <c r="K83" s="132">
        <v>1</v>
      </c>
      <c r="L83" s="132">
        <v>0.64</v>
      </c>
      <c r="M83" s="28" t="s">
        <v>1990</v>
      </c>
      <c r="N83" s="131" t="s">
        <v>32</v>
      </c>
      <c r="O83" s="131" t="s">
        <v>33</v>
      </c>
      <c r="P83" s="131"/>
    </row>
    <row r="84" spans="1:16" ht="75" x14ac:dyDescent="0.25">
      <c r="A84" s="126"/>
      <c r="B84" s="136"/>
      <c r="C84" s="137"/>
      <c r="D84" s="137"/>
      <c r="E84" s="137"/>
      <c r="F84" s="137"/>
      <c r="G84" s="138"/>
      <c r="H84" s="100" t="s">
        <v>1556</v>
      </c>
      <c r="I84" s="100" t="s">
        <v>695</v>
      </c>
      <c r="J84" s="100" t="s">
        <v>149</v>
      </c>
      <c r="K84" s="132">
        <v>1</v>
      </c>
      <c r="L84" s="132">
        <v>0.65</v>
      </c>
      <c r="M84" s="28" t="s">
        <v>1961</v>
      </c>
      <c r="N84" s="131" t="s">
        <v>134</v>
      </c>
      <c r="O84" s="131" t="s">
        <v>135</v>
      </c>
      <c r="P84" s="135" t="s">
        <v>508</v>
      </c>
    </row>
    <row r="85" spans="1:16" ht="45" x14ac:dyDescent="0.25">
      <c r="A85" s="126"/>
      <c r="B85" s="136"/>
      <c r="C85" s="137"/>
      <c r="D85" s="137"/>
      <c r="E85" s="137"/>
      <c r="F85" s="137"/>
      <c r="G85" s="138"/>
      <c r="H85" s="100" t="s">
        <v>1482</v>
      </c>
      <c r="I85" s="100" t="s">
        <v>1435</v>
      </c>
      <c r="J85" s="100" t="s">
        <v>1701</v>
      </c>
      <c r="K85" s="132">
        <v>1</v>
      </c>
      <c r="L85" s="132">
        <v>0.66</v>
      </c>
      <c r="M85" s="28" t="s">
        <v>1991</v>
      </c>
      <c r="N85" s="131" t="s">
        <v>134</v>
      </c>
      <c r="O85" s="131" t="s">
        <v>33</v>
      </c>
      <c r="P85" s="131"/>
    </row>
    <row r="86" spans="1:16" ht="45" x14ac:dyDescent="0.25">
      <c r="A86" s="126" t="s">
        <v>160</v>
      </c>
      <c r="B86" s="136"/>
      <c r="C86" s="137" t="s">
        <v>1244</v>
      </c>
      <c r="D86" s="137" t="s">
        <v>1702</v>
      </c>
      <c r="E86" s="137"/>
      <c r="F86" s="137"/>
      <c r="G86" s="138">
        <v>31.75</v>
      </c>
      <c r="H86" s="100" t="s">
        <v>1432</v>
      </c>
      <c r="I86" s="100" t="s">
        <v>167</v>
      </c>
      <c r="J86" s="100" t="s">
        <v>595</v>
      </c>
      <c r="K86" s="132">
        <v>1</v>
      </c>
      <c r="L86" s="132">
        <v>0.57999999999999996</v>
      </c>
      <c r="M86" s="28" t="s">
        <v>1992</v>
      </c>
      <c r="N86" s="131" t="s">
        <v>134</v>
      </c>
      <c r="O86" s="131" t="s">
        <v>33</v>
      </c>
      <c r="P86" s="131"/>
    </row>
    <row r="87" spans="1:16" ht="45" x14ac:dyDescent="0.25">
      <c r="A87" s="126"/>
      <c r="B87" s="136"/>
      <c r="C87" s="137"/>
      <c r="D87" s="137"/>
      <c r="E87" s="137"/>
      <c r="F87" s="137"/>
      <c r="G87" s="138"/>
      <c r="H87" s="100" t="s">
        <v>1434</v>
      </c>
      <c r="I87" s="100" t="s">
        <v>1435</v>
      </c>
      <c r="J87" s="100" t="s">
        <v>149</v>
      </c>
      <c r="K87" s="132">
        <v>1</v>
      </c>
      <c r="L87" s="132">
        <v>0.63</v>
      </c>
      <c r="M87" s="28" t="s">
        <v>1993</v>
      </c>
      <c r="N87" s="131" t="s">
        <v>134</v>
      </c>
      <c r="O87" s="131" t="s">
        <v>33</v>
      </c>
      <c r="P87" s="131"/>
    </row>
    <row r="88" spans="1:16" ht="45" x14ac:dyDescent="0.25">
      <c r="A88" s="126" t="s">
        <v>278</v>
      </c>
      <c r="B88" s="136"/>
      <c r="C88" s="137" t="s">
        <v>1161</v>
      </c>
      <c r="D88" s="137" t="s">
        <v>1439</v>
      </c>
      <c r="E88" s="137" t="s">
        <v>1703</v>
      </c>
      <c r="F88" s="137" t="s">
        <v>1704</v>
      </c>
      <c r="G88" s="138">
        <v>110.25</v>
      </c>
      <c r="H88" s="154" t="s">
        <v>166</v>
      </c>
      <c r="I88" s="154" t="s">
        <v>1440</v>
      </c>
      <c r="J88" s="154" t="s">
        <v>339</v>
      </c>
      <c r="K88" s="132">
        <v>1</v>
      </c>
      <c r="L88" s="132">
        <v>0.7</v>
      </c>
      <c r="M88" s="28" t="s">
        <v>1994</v>
      </c>
      <c r="N88" s="131" t="s">
        <v>32</v>
      </c>
      <c r="O88" s="131" t="s">
        <v>33</v>
      </c>
      <c r="P88" s="135" t="s">
        <v>1440</v>
      </c>
    </row>
    <row r="89" spans="1:16" ht="45" x14ac:dyDescent="0.25">
      <c r="A89" s="126"/>
      <c r="B89" s="136"/>
      <c r="C89" s="137"/>
      <c r="D89" s="137"/>
      <c r="E89" s="137"/>
      <c r="F89" s="137"/>
      <c r="G89" s="138"/>
      <c r="H89" s="100" t="s">
        <v>1442</v>
      </c>
      <c r="I89" s="100" t="s">
        <v>1443</v>
      </c>
      <c r="J89" s="100" t="s">
        <v>509</v>
      </c>
      <c r="K89" s="132">
        <v>1</v>
      </c>
      <c r="L89" s="132">
        <v>0.61</v>
      </c>
      <c r="M89" s="28" t="s">
        <v>1995</v>
      </c>
      <c r="N89" s="131" t="s">
        <v>134</v>
      </c>
      <c r="O89" s="131" t="s">
        <v>33</v>
      </c>
      <c r="P89" s="135" t="s">
        <v>1443</v>
      </c>
    </row>
    <row r="90" spans="1:16" ht="60" x14ac:dyDescent="0.25">
      <c r="A90" s="126" t="s">
        <v>24</v>
      </c>
      <c r="B90" s="136"/>
      <c r="C90" s="137" t="s">
        <v>1705</v>
      </c>
      <c r="D90" s="137"/>
      <c r="E90" s="137" t="s">
        <v>727</v>
      </c>
      <c r="F90" s="137"/>
      <c r="G90" s="138">
        <v>63.75</v>
      </c>
      <c r="H90" s="100" t="s">
        <v>769</v>
      </c>
      <c r="I90" s="100" t="s">
        <v>274</v>
      </c>
      <c r="J90" s="100" t="s">
        <v>31</v>
      </c>
      <c r="K90" s="132">
        <v>1</v>
      </c>
      <c r="L90" s="132">
        <v>0.64</v>
      </c>
      <c r="M90" s="28" t="s">
        <v>770</v>
      </c>
      <c r="N90" s="131" t="s">
        <v>134</v>
      </c>
      <c r="O90" s="131" t="s">
        <v>33</v>
      </c>
      <c r="P90" s="131"/>
    </row>
    <row r="91" spans="1:16" x14ac:dyDescent="0.25">
      <c r="A91" s="126" t="s">
        <v>22</v>
      </c>
      <c r="B91" s="136"/>
      <c r="C91" s="137"/>
      <c r="D91" s="137" t="s">
        <v>855</v>
      </c>
      <c r="E91" s="137"/>
      <c r="F91" s="137"/>
      <c r="G91" s="138"/>
      <c r="H91" s="100"/>
      <c r="I91" s="100"/>
      <c r="J91" s="100"/>
      <c r="K91" s="132"/>
      <c r="L91" s="132"/>
      <c r="M91" s="28"/>
      <c r="N91" s="131"/>
      <c r="O91" s="131"/>
      <c r="P91" s="131"/>
    </row>
    <row r="92" spans="1:16" ht="45.75" thickBot="1" x14ac:dyDescent="0.3">
      <c r="A92" s="126" t="s">
        <v>488</v>
      </c>
      <c r="B92" s="136"/>
      <c r="C92" s="137" t="s">
        <v>1706</v>
      </c>
      <c r="D92" s="137"/>
      <c r="E92" s="137" t="s">
        <v>1707</v>
      </c>
      <c r="F92" s="137"/>
      <c r="G92" s="138">
        <v>9.75</v>
      </c>
      <c r="H92" s="100" t="s">
        <v>1708</v>
      </c>
      <c r="I92" s="100" t="s">
        <v>491</v>
      </c>
      <c r="J92" s="100" t="s">
        <v>509</v>
      </c>
      <c r="K92" s="132">
        <v>1</v>
      </c>
      <c r="L92" s="132">
        <v>0.61</v>
      </c>
      <c r="M92" s="28" t="s">
        <v>1989</v>
      </c>
      <c r="N92" s="131" t="s">
        <v>134</v>
      </c>
      <c r="O92" s="131" t="s">
        <v>135</v>
      </c>
      <c r="P92" s="131"/>
    </row>
    <row r="93" spans="1:16" ht="15.75" thickBot="1" x14ac:dyDescent="0.3">
      <c r="A93" s="25">
        <v>6</v>
      </c>
      <c r="B93" s="56" t="s">
        <v>45</v>
      </c>
      <c r="C93" s="58" t="s">
        <v>347</v>
      </c>
      <c r="D93" s="58"/>
      <c r="E93" s="21"/>
      <c r="F93" s="21"/>
      <c r="G93" s="60">
        <f>SUM(G80:G92)</f>
        <v>852.5</v>
      </c>
      <c r="H93" s="29"/>
      <c r="I93" s="29"/>
      <c r="J93" s="29"/>
      <c r="K93" s="60">
        <f t="shared" ref="K93:L93" si="4">SUM(K80:K92)</f>
        <v>9</v>
      </c>
      <c r="L93" s="60">
        <f t="shared" si="4"/>
        <v>5.7200000000000006</v>
      </c>
      <c r="M93" s="21"/>
      <c r="N93" s="21"/>
      <c r="O93" s="21"/>
      <c r="P93" s="21"/>
    </row>
    <row r="95" spans="1:16" ht="81" customHeight="1" x14ac:dyDescent="0.25">
      <c r="A95" s="153" t="s">
        <v>1709</v>
      </c>
      <c r="B95" s="153"/>
      <c r="C95" s="153"/>
      <c r="D95" s="153"/>
      <c r="E95" s="153"/>
      <c r="F95" s="153"/>
      <c r="G95" s="153"/>
      <c r="H95" s="153"/>
      <c r="I95" s="153"/>
      <c r="J95" s="153"/>
      <c r="K95" s="153"/>
      <c r="L95" s="153"/>
      <c r="M95" s="153"/>
      <c r="N95" s="153"/>
      <c r="O95" s="153"/>
      <c r="P95" s="153"/>
    </row>
    <row r="96" spans="1:16" ht="15.75" thickBot="1" x14ac:dyDescent="0.3"/>
    <row r="97" spans="1:16" ht="31.5" thickBot="1" x14ac:dyDescent="0.35">
      <c r="A97" s="4" t="s">
        <v>4</v>
      </c>
      <c r="B97" s="5" t="s">
        <v>264</v>
      </c>
      <c r="C97" s="4" t="s">
        <v>6</v>
      </c>
      <c r="D97" s="4" t="s">
        <v>7</v>
      </c>
      <c r="E97" s="4" t="s">
        <v>8</v>
      </c>
      <c r="F97" s="4" t="s">
        <v>9</v>
      </c>
      <c r="G97" s="4" t="s">
        <v>10</v>
      </c>
      <c r="H97" s="4" t="s">
        <v>11</v>
      </c>
      <c r="I97" s="4" t="s">
        <v>12</v>
      </c>
      <c r="J97" s="4" t="s">
        <v>13</v>
      </c>
      <c r="K97" s="4" t="s">
        <v>581</v>
      </c>
      <c r="L97" s="4" t="s">
        <v>15</v>
      </c>
      <c r="M97" s="4" t="s">
        <v>582</v>
      </c>
      <c r="N97" s="4" t="s">
        <v>583</v>
      </c>
      <c r="O97" s="4" t="s">
        <v>1618</v>
      </c>
      <c r="P97" s="6" t="s">
        <v>19</v>
      </c>
    </row>
    <row r="98" spans="1:16" x14ac:dyDescent="0.25">
      <c r="A98" s="7" t="s">
        <v>24</v>
      </c>
      <c r="B98" s="52"/>
      <c r="C98" s="53"/>
      <c r="D98" s="53" t="s">
        <v>1710</v>
      </c>
      <c r="E98" s="53"/>
      <c r="F98" s="53"/>
      <c r="G98" s="54"/>
      <c r="H98" s="3"/>
      <c r="I98" s="3"/>
      <c r="J98" s="3"/>
      <c r="K98" s="12"/>
      <c r="L98" s="12"/>
    </row>
    <row r="99" spans="1:16" ht="45" x14ac:dyDescent="0.25">
      <c r="A99" s="126" t="s">
        <v>431</v>
      </c>
      <c r="B99" s="136"/>
      <c r="C99" s="137" t="s">
        <v>836</v>
      </c>
      <c r="D99" s="137" t="s">
        <v>713</v>
      </c>
      <c r="E99" s="137"/>
      <c r="F99" s="137"/>
      <c r="G99" s="138">
        <v>155.25</v>
      </c>
      <c r="H99" s="100" t="s">
        <v>1711</v>
      </c>
      <c r="I99" s="100" t="s">
        <v>1591</v>
      </c>
      <c r="J99" s="100" t="s">
        <v>31</v>
      </c>
      <c r="K99" s="132">
        <v>1</v>
      </c>
      <c r="L99" s="132">
        <v>0.74</v>
      </c>
      <c r="M99" s="28" t="s">
        <v>1996</v>
      </c>
      <c r="N99" s="131" t="s">
        <v>32</v>
      </c>
      <c r="O99" s="131" t="s">
        <v>33</v>
      </c>
      <c r="P99" s="135" t="s">
        <v>1591</v>
      </c>
    </row>
    <row r="100" spans="1:16" ht="45" x14ac:dyDescent="0.25">
      <c r="A100" s="126"/>
      <c r="B100" s="136"/>
      <c r="C100" s="137"/>
      <c r="D100" s="137"/>
      <c r="E100" s="137"/>
      <c r="F100" s="137"/>
      <c r="G100" s="138"/>
      <c r="H100" s="100" t="s">
        <v>1712</v>
      </c>
      <c r="I100" s="100" t="s">
        <v>423</v>
      </c>
      <c r="J100" s="100" t="s">
        <v>31</v>
      </c>
      <c r="K100" s="132">
        <v>1</v>
      </c>
      <c r="L100" s="132">
        <v>0.73</v>
      </c>
      <c r="M100" s="28" t="s">
        <v>1997</v>
      </c>
      <c r="N100" s="131" t="s">
        <v>32</v>
      </c>
      <c r="O100" s="131" t="s">
        <v>33</v>
      </c>
      <c r="P100" s="135" t="s">
        <v>423</v>
      </c>
    </row>
    <row r="101" spans="1:16" x14ac:dyDescent="0.25">
      <c r="A101" s="126"/>
      <c r="B101" s="136"/>
      <c r="C101" s="137"/>
      <c r="D101" s="137"/>
      <c r="E101" s="137"/>
      <c r="F101" s="137"/>
      <c r="G101" s="138"/>
      <c r="H101" s="100" t="s">
        <v>1713</v>
      </c>
      <c r="I101" s="100" t="s">
        <v>1285</v>
      </c>
      <c r="J101" s="100" t="s">
        <v>1286</v>
      </c>
      <c r="K101" s="132">
        <v>1</v>
      </c>
      <c r="L101" s="132">
        <v>0.84</v>
      </c>
      <c r="M101" s="131"/>
      <c r="N101" s="131" t="s">
        <v>32</v>
      </c>
      <c r="O101" s="131" t="s">
        <v>135</v>
      </c>
      <c r="P101" s="131"/>
    </row>
    <row r="102" spans="1:16" x14ac:dyDescent="0.25">
      <c r="A102" s="126" t="s">
        <v>520</v>
      </c>
      <c r="B102" s="136"/>
      <c r="C102" s="137" t="s">
        <v>176</v>
      </c>
      <c r="D102" s="137" t="s">
        <v>1714</v>
      </c>
      <c r="E102" s="137" t="s">
        <v>1715</v>
      </c>
      <c r="F102" s="137"/>
      <c r="G102" s="138">
        <v>117.5</v>
      </c>
      <c r="H102" s="100"/>
      <c r="I102" s="100"/>
      <c r="J102" s="100"/>
      <c r="K102" s="132"/>
      <c r="L102" s="132"/>
      <c r="M102" s="131"/>
      <c r="N102" s="131"/>
      <c r="O102" s="131"/>
      <c r="P102" s="131"/>
    </row>
    <row r="103" spans="1:16" x14ac:dyDescent="0.25">
      <c r="A103" s="126" t="s">
        <v>1568</v>
      </c>
      <c r="B103" s="136"/>
      <c r="C103" s="137" t="s">
        <v>1485</v>
      </c>
      <c r="D103" s="137" t="s">
        <v>983</v>
      </c>
      <c r="E103" s="137" t="s">
        <v>309</v>
      </c>
      <c r="F103" s="137"/>
      <c r="G103" s="138">
        <v>40</v>
      </c>
      <c r="H103" s="100"/>
      <c r="I103" s="100"/>
      <c r="J103" s="100"/>
      <c r="K103" s="132"/>
      <c r="L103" s="132"/>
      <c r="M103" s="131"/>
      <c r="N103" s="131"/>
      <c r="O103" s="131"/>
      <c r="P103" s="131"/>
    </row>
    <row r="104" spans="1:16" ht="45" x14ac:dyDescent="0.25">
      <c r="A104" s="126" t="s">
        <v>1565</v>
      </c>
      <c r="B104" s="136"/>
      <c r="C104" s="137" t="s">
        <v>1716</v>
      </c>
      <c r="D104" s="137" t="s">
        <v>1717</v>
      </c>
      <c r="E104" s="137" t="s">
        <v>820</v>
      </c>
      <c r="F104" s="137" t="s">
        <v>1718</v>
      </c>
      <c r="G104" s="138">
        <v>26.5</v>
      </c>
      <c r="H104" s="154" t="s">
        <v>150</v>
      </c>
      <c r="I104" s="154" t="s">
        <v>144</v>
      </c>
      <c r="J104" s="154" t="s">
        <v>31</v>
      </c>
      <c r="K104" s="132">
        <v>1</v>
      </c>
      <c r="L104" s="132">
        <v>0.74</v>
      </c>
      <c r="M104" s="28" t="s">
        <v>1719</v>
      </c>
      <c r="N104" s="131" t="s">
        <v>134</v>
      </c>
      <c r="O104" s="131" t="s">
        <v>135</v>
      </c>
      <c r="P104" s="131"/>
    </row>
    <row r="105" spans="1:16" ht="45" x14ac:dyDescent="0.25">
      <c r="A105" s="126" t="s">
        <v>105</v>
      </c>
      <c r="B105" s="136"/>
      <c r="C105" s="137" t="s">
        <v>1720</v>
      </c>
      <c r="D105" s="137"/>
      <c r="E105" s="137" t="s">
        <v>1229</v>
      </c>
      <c r="F105" s="137"/>
      <c r="G105" s="138">
        <v>55.75</v>
      </c>
      <c r="H105" s="100" t="s">
        <v>395</v>
      </c>
      <c r="I105" s="100" t="s">
        <v>1721</v>
      </c>
      <c r="J105" s="100" t="s">
        <v>31</v>
      </c>
      <c r="K105" s="132">
        <v>1</v>
      </c>
      <c r="L105" s="132">
        <v>0.77</v>
      </c>
      <c r="M105" s="28" t="s">
        <v>1998</v>
      </c>
      <c r="N105" s="131" t="s">
        <v>32</v>
      </c>
      <c r="O105" s="131" t="s">
        <v>33</v>
      </c>
      <c r="P105" s="28" t="s">
        <v>1722</v>
      </c>
    </row>
    <row r="106" spans="1:16" ht="45" x14ac:dyDescent="0.25">
      <c r="A106" s="126"/>
      <c r="B106" s="136"/>
      <c r="C106" s="137"/>
      <c r="D106" s="137"/>
      <c r="E106" s="137"/>
      <c r="F106" s="137"/>
      <c r="G106" s="138"/>
      <c r="H106" s="100" t="s">
        <v>1723</v>
      </c>
      <c r="I106" s="100" t="s">
        <v>1573</v>
      </c>
      <c r="J106" s="100" t="s">
        <v>339</v>
      </c>
      <c r="K106" s="132">
        <v>1</v>
      </c>
      <c r="L106" s="132">
        <v>0.85</v>
      </c>
      <c r="M106" s="28" t="s">
        <v>1999</v>
      </c>
      <c r="N106" s="131" t="s">
        <v>32</v>
      </c>
      <c r="O106" s="131" t="s">
        <v>135</v>
      </c>
      <c r="P106" s="135" t="s">
        <v>1573</v>
      </c>
    </row>
    <row r="107" spans="1:16" ht="45" x14ac:dyDescent="0.25">
      <c r="A107" s="126"/>
      <c r="B107" s="136"/>
      <c r="C107" s="137"/>
      <c r="D107" s="137"/>
      <c r="E107" s="137"/>
      <c r="F107" s="137"/>
      <c r="G107" s="138"/>
      <c r="H107" s="100" t="s">
        <v>1605</v>
      </c>
      <c r="I107" s="100" t="s">
        <v>538</v>
      </c>
      <c r="J107" s="100" t="s">
        <v>1724</v>
      </c>
      <c r="K107" s="132">
        <v>1</v>
      </c>
      <c r="L107" s="132">
        <v>0.84</v>
      </c>
      <c r="M107" s="28" t="s">
        <v>1909</v>
      </c>
      <c r="N107" s="131" t="s">
        <v>32</v>
      </c>
      <c r="O107" s="131" t="s">
        <v>135</v>
      </c>
      <c r="P107" s="28" t="s">
        <v>538</v>
      </c>
    </row>
    <row r="108" spans="1:16" ht="15.75" thickBot="1" x14ac:dyDescent="0.3">
      <c r="A108" s="7" t="s">
        <v>103</v>
      </c>
      <c r="B108" s="52"/>
      <c r="C108" s="53"/>
      <c r="D108" s="53" t="s">
        <v>450</v>
      </c>
      <c r="E108" s="53"/>
      <c r="F108" s="53" t="s">
        <v>693</v>
      </c>
      <c r="G108" s="54"/>
      <c r="H108" s="3"/>
      <c r="I108" s="3"/>
      <c r="J108" s="3"/>
      <c r="K108" s="12"/>
      <c r="L108" s="12"/>
    </row>
    <row r="109" spans="1:16" ht="15.75" thickBot="1" x14ac:dyDescent="0.3">
      <c r="A109" s="25">
        <v>4</v>
      </c>
      <c r="B109" s="56" t="s">
        <v>45</v>
      </c>
      <c r="C109" s="58" t="s">
        <v>347</v>
      </c>
      <c r="D109" s="58"/>
      <c r="E109" s="21"/>
      <c r="F109" s="21"/>
      <c r="G109" s="60">
        <f>SUM(G98:G108)</f>
        <v>395</v>
      </c>
      <c r="H109" s="29"/>
      <c r="I109" s="29"/>
      <c r="J109" s="29"/>
      <c r="K109" s="60">
        <f t="shared" ref="K109:L109" si="5">SUM(K98:K108)</f>
        <v>7</v>
      </c>
      <c r="L109" s="60">
        <f t="shared" si="5"/>
        <v>5.51</v>
      </c>
      <c r="M109" s="21"/>
      <c r="N109" s="21"/>
      <c r="O109" s="21"/>
      <c r="P109" s="21"/>
    </row>
    <row r="111" spans="1:16" ht="62.25" customHeight="1" x14ac:dyDescent="0.25">
      <c r="A111" s="153" t="s">
        <v>1725</v>
      </c>
      <c r="B111" s="153"/>
      <c r="C111" s="153"/>
      <c r="D111" s="153"/>
      <c r="E111" s="153"/>
      <c r="F111" s="153"/>
      <c r="G111" s="153"/>
      <c r="H111" s="153"/>
      <c r="I111" s="153"/>
      <c r="J111" s="153"/>
      <c r="K111" s="153"/>
      <c r="L111" s="153"/>
      <c r="M111" s="153"/>
      <c r="N111" s="153"/>
      <c r="O111" s="153"/>
      <c r="P111" s="153"/>
    </row>
    <row r="112" spans="1:16" ht="15.75" thickBot="1" x14ac:dyDescent="0.3"/>
    <row r="113" spans="1:16" ht="31.5" thickBot="1" x14ac:dyDescent="0.35">
      <c r="A113" s="4" t="s">
        <v>4</v>
      </c>
      <c r="B113" s="5" t="s">
        <v>296</v>
      </c>
      <c r="C113" s="4" t="s">
        <v>6</v>
      </c>
      <c r="D113" s="4" t="s">
        <v>7</v>
      </c>
      <c r="E113" s="4" t="s">
        <v>8</v>
      </c>
      <c r="F113" s="4" t="s">
        <v>9</v>
      </c>
      <c r="G113" s="4" t="s">
        <v>10</v>
      </c>
      <c r="H113" s="4" t="s">
        <v>11</v>
      </c>
      <c r="I113" s="4" t="s">
        <v>12</v>
      </c>
      <c r="J113" s="4" t="s">
        <v>13</v>
      </c>
      <c r="K113" s="4" t="s">
        <v>581</v>
      </c>
      <c r="L113" s="4" t="s">
        <v>15</v>
      </c>
      <c r="M113" s="4" t="s">
        <v>582</v>
      </c>
      <c r="N113" s="4" t="s">
        <v>583</v>
      </c>
      <c r="O113" s="4" t="s">
        <v>1618</v>
      </c>
      <c r="P113" s="6" t="s">
        <v>19</v>
      </c>
    </row>
    <row r="114" spans="1:16" x14ac:dyDescent="0.25">
      <c r="A114" s="7" t="s">
        <v>1726</v>
      </c>
      <c r="B114" s="52"/>
      <c r="C114" s="53" t="s">
        <v>997</v>
      </c>
      <c r="D114" s="53" t="s">
        <v>110</v>
      </c>
      <c r="E114" s="53"/>
      <c r="F114" s="53"/>
      <c r="G114" s="54">
        <v>524</v>
      </c>
      <c r="H114" s="3"/>
      <c r="I114" s="3"/>
      <c r="J114" s="3"/>
      <c r="K114" s="12"/>
      <c r="L114" s="12"/>
    </row>
    <row r="115" spans="1:16" ht="45" x14ac:dyDescent="0.25">
      <c r="A115" s="126" t="s">
        <v>435</v>
      </c>
      <c r="B115" s="136"/>
      <c r="C115" s="137" t="s">
        <v>1243</v>
      </c>
      <c r="D115" s="137" t="s">
        <v>1089</v>
      </c>
      <c r="E115" s="137" t="s">
        <v>1276</v>
      </c>
      <c r="F115" s="137" t="s">
        <v>709</v>
      </c>
      <c r="G115" s="138">
        <v>41.5</v>
      </c>
      <c r="H115" s="154" t="s">
        <v>1727</v>
      </c>
      <c r="I115" s="154" t="s">
        <v>424</v>
      </c>
      <c r="J115" s="154" t="s">
        <v>425</v>
      </c>
      <c r="K115" s="132">
        <v>0.5</v>
      </c>
      <c r="L115" s="132">
        <v>1</v>
      </c>
      <c r="M115" s="28" t="s">
        <v>2000</v>
      </c>
      <c r="N115" s="131" t="s">
        <v>32</v>
      </c>
      <c r="O115" s="131" t="s">
        <v>135</v>
      </c>
      <c r="P115" s="131"/>
    </row>
    <row r="116" spans="1:16" x14ac:dyDescent="0.25">
      <c r="A116" s="126" t="s">
        <v>1726</v>
      </c>
      <c r="B116" s="136"/>
      <c r="C116" s="137" t="s">
        <v>172</v>
      </c>
      <c r="D116" s="137" t="s">
        <v>131</v>
      </c>
      <c r="E116" s="137" t="s">
        <v>1728</v>
      </c>
      <c r="F116" s="137" t="s">
        <v>1729</v>
      </c>
      <c r="G116" s="138">
        <v>41.5</v>
      </c>
      <c r="H116" s="100"/>
      <c r="I116" s="100"/>
      <c r="J116" s="100"/>
      <c r="K116" s="132"/>
      <c r="L116" s="132"/>
      <c r="M116" s="131"/>
      <c r="N116" s="131"/>
      <c r="O116" s="131"/>
      <c r="P116" s="131"/>
    </row>
    <row r="117" spans="1:16" x14ac:dyDescent="0.25">
      <c r="A117" s="126" t="s">
        <v>438</v>
      </c>
      <c r="B117" s="136"/>
      <c r="C117" s="137" t="s">
        <v>1730</v>
      </c>
      <c r="D117" s="137"/>
      <c r="E117" s="137" t="s">
        <v>843</v>
      </c>
      <c r="F117" s="137"/>
      <c r="G117" s="138">
        <v>122.75</v>
      </c>
      <c r="H117" s="100"/>
      <c r="I117" s="100"/>
      <c r="J117" s="100"/>
      <c r="K117" s="132"/>
      <c r="L117" s="132"/>
      <c r="M117" s="131"/>
      <c r="N117" s="131"/>
      <c r="O117" s="131"/>
      <c r="P117" s="131"/>
    </row>
    <row r="118" spans="1:16" x14ac:dyDescent="0.25">
      <c r="A118" s="126" t="s">
        <v>449</v>
      </c>
      <c r="B118" s="136"/>
      <c r="C118" s="137"/>
      <c r="D118" s="137" t="s">
        <v>754</v>
      </c>
      <c r="E118" s="137"/>
      <c r="F118" s="137" t="s">
        <v>820</v>
      </c>
      <c r="G118" s="138"/>
      <c r="H118" s="100"/>
      <c r="I118" s="100"/>
      <c r="J118" s="100"/>
      <c r="K118" s="132"/>
      <c r="L118" s="132"/>
      <c r="M118" s="131"/>
      <c r="N118" s="131"/>
      <c r="O118" s="131"/>
      <c r="P118" s="131"/>
    </row>
    <row r="119" spans="1:16" ht="45" x14ac:dyDescent="0.25">
      <c r="A119" s="126" t="s">
        <v>1731</v>
      </c>
      <c r="B119" s="136"/>
      <c r="C119" s="137" t="s">
        <v>899</v>
      </c>
      <c r="D119" s="137" t="s">
        <v>1732</v>
      </c>
      <c r="E119" s="137" t="s">
        <v>316</v>
      </c>
      <c r="F119" s="137"/>
      <c r="G119" s="138">
        <v>41.5</v>
      </c>
      <c r="H119" s="100" t="s">
        <v>1733</v>
      </c>
      <c r="I119" s="100" t="s">
        <v>733</v>
      </c>
      <c r="J119" s="100" t="s">
        <v>445</v>
      </c>
      <c r="K119" s="132">
        <v>2</v>
      </c>
      <c r="L119" s="132">
        <v>0.74</v>
      </c>
      <c r="M119" s="28" t="s">
        <v>2001</v>
      </c>
      <c r="N119" s="131" t="s">
        <v>32</v>
      </c>
      <c r="O119" s="131" t="s">
        <v>33</v>
      </c>
      <c r="P119" s="135" t="s">
        <v>733</v>
      </c>
    </row>
    <row r="120" spans="1:16" ht="45" x14ac:dyDescent="0.25">
      <c r="A120" s="126" t="s">
        <v>449</v>
      </c>
      <c r="B120" s="136"/>
      <c r="C120" s="137" t="s">
        <v>828</v>
      </c>
      <c r="D120" s="137"/>
      <c r="E120" s="137"/>
      <c r="F120" s="137"/>
      <c r="G120" s="138">
        <v>41.5</v>
      </c>
      <c r="H120" s="100" t="s">
        <v>824</v>
      </c>
      <c r="I120" s="100" t="s">
        <v>1734</v>
      </c>
      <c r="J120" s="100" t="s">
        <v>1735</v>
      </c>
      <c r="K120" s="132">
        <v>1</v>
      </c>
      <c r="L120" s="132">
        <v>0.78</v>
      </c>
      <c r="M120" s="28" t="s">
        <v>2002</v>
      </c>
      <c r="N120" s="131" t="s">
        <v>32</v>
      </c>
      <c r="O120" s="131" t="s">
        <v>33</v>
      </c>
      <c r="P120" s="135" t="s">
        <v>1734</v>
      </c>
    </row>
    <row r="121" spans="1:16" ht="45.75" thickBot="1" x14ac:dyDescent="0.3">
      <c r="A121" s="126"/>
      <c r="B121" s="136"/>
      <c r="C121" s="137"/>
      <c r="D121" s="137" t="s">
        <v>572</v>
      </c>
      <c r="E121" s="137"/>
      <c r="F121" s="137"/>
      <c r="G121" s="138"/>
      <c r="H121" s="100" t="s">
        <v>824</v>
      </c>
      <c r="I121" s="100" t="s">
        <v>1402</v>
      </c>
      <c r="J121" s="100" t="s">
        <v>1736</v>
      </c>
      <c r="K121" s="132">
        <v>1</v>
      </c>
      <c r="L121" s="132">
        <v>0.82</v>
      </c>
      <c r="M121" s="28" t="s">
        <v>2002</v>
      </c>
      <c r="N121" s="131" t="s">
        <v>32</v>
      </c>
      <c r="O121" s="131" t="s">
        <v>33</v>
      </c>
      <c r="P121" s="135" t="s">
        <v>733</v>
      </c>
    </row>
    <row r="122" spans="1:16" ht="15.75" thickBot="1" x14ac:dyDescent="0.3">
      <c r="A122" s="25">
        <v>3</v>
      </c>
      <c r="B122" s="56" t="s">
        <v>45</v>
      </c>
      <c r="C122" s="58" t="s">
        <v>347</v>
      </c>
      <c r="D122" s="58"/>
      <c r="E122" s="21"/>
      <c r="F122" s="21"/>
      <c r="G122" s="60">
        <f>SUM(G114:G121)</f>
        <v>812.75</v>
      </c>
      <c r="H122" s="29"/>
      <c r="I122" s="29"/>
      <c r="J122" s="29"/>
      <c r="K122" s="60">
        <f t="shared" ref="K122:L122" si="6">SUM(K114:K121)</f>
        <v>4.5</v>
      </c>
      <c r="L122" s="60">
        <f t="shared" si="6"/>
        <v>3.34</v>
      </c>
      <c r="M122" s="21"/>
      <c r="N122" s="21"/>
      <c r="O122" s="21"/>
      <c r="P122" s="21"/>
    </row>
    <row r="124" spans="1:16" ht="51" customHeight="1" x14ac:dyDescent="0.25">
      <c r="A124" s="153" t="s">
        <v>1737</v>
      </c>
      <c r="B124" s="153"/>
      <c r="C124" s="153"/>
      <c r="D124" s="153"/>
      <c r="E124" s="153"/>
      <c r="F124" s="153"/>
      <c r="G124" s="153"/>
      <c r="H124" s="153"/>
      <c r="I124" s="153"/>
      <c r="J124" s="153"/>
      <c r="K124" s="153"/>
      <c r="L124" s="153"/>
      <c r="M124" s="153"/>
      <c r="N124" s="153"/>
      <c r="O124" s="153"/>
      <c r="P124" s="153"/>
    </row>
    <row r="125" spans="1:16" ht="15.75" thickBot="1" x14ac:dyDescent="0.3"/>
    <row r="126" spans="1:16" ht="31.5" thickBot="1" x14ac:dyDescent="0.35">
      <c r="A126" s="4" t="s">
        <v>4</v>
      </c>
      <c r="B126" s="5" t="s">
        <v>5</v>
      </c>
      <c r="C126" s="4" t="s">
        <v>6</v>
      </c>
      <c r="D126" s="4" t="s">
        <v>7</v>
      </c>
      <c r="E126" s="4" t="s">
        <v>8</v>
      </c>
      <c r="F126" s="4" t="s">
        <v>9</v>
      </c>
      <c r="G126" s="4" t="s">
        <v>10</v>
      </c>
      <c r="H126" s="4" t="s">
        <v>11</v>
      </c>
      <c r="I126" s="4" t="s">
        <v>12</v>
      </c>
      <c r="J126" s="4" t="s">
        <v>13</v>
      </c>
      <c r="K126" s="4" t="s">
        <v>581</v>
      </c>
      <c r="L126" s="4" t="s">
        <v>15</v>
      </c>
      <c r="M126" s="4" t="s">
        <v>582</v>
      </c>
      <c r="N126" s="4" t="s">
        <v>583</v>
      </c>
      <c r="O126" s="4" t="s">
        <v>1618</v>
      </c>
      <c r="P126" s="6" t="s">
        <v>19</v>
      </c>
    </row>
    <row r="127" spans="1:16" x14ac:dyDescent="0.25">
      <c r="A127" s="7" t="s">
        <v>103</v>
      </c>
      <c r="B127" s="52"/>
      <c r="C127" s="53" t="s">
        <v>1698</v>
      </c>
      <c r="D127" s="53"/>
      <c r="E127" s="53"/>
      <c r="F127" s="53"/>
      <c r="G127" s="54">
        <v>414.25</v>
      </c>
      <c r="H127" s="3"/>
      <c r="I127" s="3"/>
      <c r="J127" s="3"/>
      <c r="K127" s="12"/>
      <c r="L127" s="12"/>
    </row>
    <row r="128" spans="1:16" x14ac:dyDescent="0.25">
      <c r="A128" s="7" t="s">
        <v>216</v>
      </c>
      <c r="B128" s="52"/>
      <c r="C128" s="53"/>
      <c r="D128" s="53" t="s">
        <v>220</v>
      </c>
      <c r="E128" s="53"/>
      <c r="F128" s="53" t="s">
        <v>1738</v>
      </c>
      <c r="G128" s="54"/>
      <c r="H128" s="3"/>
      <c r="I128" s="3"/>
      <c r="J128" s="3"/>
      <c r="K128" s="12"/>
      <c r="L128" s="12"/>
    </row>
    <row r="129" spans="1:16" x14ac:dyDescent="0.25">
      <c r="A129" s="7" t="s">
        <v>232</v>
      </c>
      <c r="B129" s="52"/>
      <c r="C129" s="53" t="s">
        <v>1739</v>
      </c>
      <c r="D129" s="53" t="s">
        <v>498</v>
      </c>
      <c r="E129" s="53" t="s">
        <v>1511</v>
      </c>
      <c r="F129" s="53" t="s">
        <v>676</v>
      </c>
      <c r="G129" s="54">
        <v>115</v>
      </c>
      <c r="H129" s="3"/>
      <c r="I129" s="3"/>
      <c r="J129" s="3"/>
      <c r="K129" s="12"/>
      <c r="L129" s="12"/>
    </row>
    <row r="130" spans="1:16" x14ac:dyDescent="0.25">
      <c r="A130" s="7" t="s">
        <v>1740</v>
      </c>
      <c r="B130" s="52"/>
      <c r="C130" s="53" t="s">
        <v>1741</v>
      </c>
      <c r="D130" s="53" t="s">
        <v>116</v>
      </c>
      <c r="E130" s="53" t="s">
        <v>1273</v>
      </c>
      <c r="F130" s="53"/>
      <c r="G130" s="54">
        <v>30.5</v>
      </c>
      <c r="H130" s="3"/>
      <c r="I130" s="3"/>
      <c r="J130" s="3"/>
      <c r="K130" s="12"/>
      <c r="L130" s="12"/>
    </row>
    <row r="131" spans="1:16" ht="45" x14ac:dyDescent="0.25">
      <c r="A131" s="126" t="s">
        <v>232</v>
      </c>
      <c r="B131" s="136"/>
      <c r="C131" s="137" t="s">
        <v>1209</v>
      </c>
      <c r="D131" s="137" t="s">
        <v>1672</v>
      </c>
      <c r="E131" s="137" t="s">
        <v>1572</v>
      </c>
      <c r="F131" s="137"/>
      <c r="G131" s="138">
        <v>30.5</v>
      </c>
      <c r="H131" s="100" t="s">
        <v>1742</v>
      </c>
      <c r="I131" s="100" t="s">
        <v>236</v>
      </c>
      <c r="J131" s="100" t="s">
        <v>31</v>
      </c>
      <c r="K131" s="132">
        <v>1</v>
      </c>
      <c r="L131" s="132">
        <v>0.72</v>
      </c>
      <c r="M131" s="28" t="s">
        <v>2003</v>
      </c>
      <c r="N131" s="131" t="s">
        <v>32</v>
      </c>
      <c r="O131" s="131" t="s">
        <v>135</v>
      </c>
      <c r="P131" s="131"/>
    </row>
    <row r="132" spans="1:16" ht="45" x14ac:dyDescent="0.25">
      <c r="A132" s="126"/>
      <c r="B132" s="136"/>
      <c r="C132" s="137"/>
      <c r="D132" s="137"/>
      <c r="E132" s="137"/>
      <c r="F132" s="137"/>
      <c r="G132" s="138"/>
      <c r="H132" s="100" t="s">
        <v>1743</v>
      </c>
      <c r="I132" s="100" t="s">
        <v>1744</v>
      </c>
      <c r="J132" s="100" t="s">
        <v>1745</v>
      </c>
      <c r="K132" s="132">
        <v>1</v>
      </c>
      <c r="L132" s="132">
        <v>0.73</v>
      </c>
      <c r="M132" s="28" t="s">
        <v>2004</v>
      </c>
      <c r="N132" s="131" t="s">
        <v>134</v>
      </c>
      <c r="O132" s="131" t="s">
        <v>135</v>
      </c>
      <c r="P132" s="135" t="s">
        <v>232</v>
      </c>
    </row>
    <row r="133" spans="1:16" ht="45" x14ac:dyDescent="0.25">
      <c r="A133" s="126"/>
      <c r="B133" s="136"/>
      <c r="C133" s="137"/>
      <c r="D133" s="137"/>
      <c r="E133" s="137"/>
      <c r="F133" s="137"/>
      <c r="G133" s="138"/>
      <c r="H133" s="100" t="s">
        <v>1746</v>
      </c>
      <c r="I133" s="100" t="s">
        <v>236</v>
      </c>
      <c r="J133" s="100" t="s">
        <v>1747</v>
      </c>
      <c r="K133" s="132">
        <v>1</v>
      </c>
      <c r="L133" s="132">
        <v>0.68</v>
      </c>
      <c r="M133" s="28" t="s">
        <v>2005</v>
      </c>
      <c r="N133" s="131" t="s">
        <v>32</v>
      </c>
      <c r="O133" s="131" t="s">
        <v>33</v>
      </c>
      <c r="P133" s="131"/>
    </row>
    <row r="134" spans="1:16" ht="45" x14ac:dyDescent="0.25">
      <c r="A134" s="126"/>
      <c r="B134" s="136"/>
      <c r="C134" s="137"/>
      <c r="D134" s="137"/>
      <c r="E134" s="137"/>
      <c r="F134" s="137"/>
      <c r="G134" s="138"/>
      <c r="H134" s="100" t="s">
        <v>1748</v>
      </c>
      <c r="I134" s="100" t="s">
        <v>232</v>
      </c>
      <c r="J134" s="100" t="s">
        <v>1749</v>
      </c>
      <c r="K134" s="132">
        <v>1</v>
      </c>
      <c r="L134" s="132">
        <v>0.8</v>
      </c>
      <c r="M134" s="28" t="s">
        <v>1955</v>
      </c>
      <c r="N134" s="131" t="s">
        <v>32</v>
      </c>
      <c r="O134" s="131" t="s">
        <v>135</v>
      </c>
      <c r="P134" s="131"/>
    </row>
    <row r="135" spans="1:16" ht="45" x14ac:dyDescent="0.25">
      <c r="A135" s="126" t="s">
        <v>226</v>
      </c>
      <c r="B135" s="136"/>
      <c r="C135" s="137" t="s">
        <v>1750</v>
      </c>
      <c r="D135" s="137" t="s">
        <v>82</v>
      </c>
      <c r="E135" s="137" t="s">
        <v>131</v>
      </c>
      <c r="F135" s="137" t="s">
        <v>84</v>
      </c>
      <c r="G135" s="138">
        <v>46.25</v>
      </c>
      <c r="H135" s="154" t="s">
        <v>4</v>
      </c>
      <c r="I135" s="154" t="s">
        <v>464</v>
      </c>
      <c r="J135" s="154" t="s">
        <v>31</v>
      </c>
      <c r="K135" s="132">
        <v>1</v>
      </c>
      <c r="L135" s="132">
        <v>0.8</v>
      </c>
      <c r="M135" s="28" t="s">
        <v>1888</v>
      </c>
      <c r="N135" s="131" t="s">
        <v>32</v>
      </c>
      <c r="O135" s="131" t="s">
        <v>33</v>
      </c>
      <c r="P135" s="135" t="s">
        <v>464</v>
      </c>
    </row>
    <row r="136" spans="1:16" x14ac:dyDescent="0.25">
      <c r="A136" s="126"/>
      <c r="B136" s="136"/>
      <c r="C136" s="137"/>
      <c r="D136" s="137"/>
      <c r="E136" s="137"/>
      <c r="F136" s="137"/>
      <c r="G136" s="138"/>
      <c r="H136" s="100" t="s">
        <v>1751</v>
      </c>
      <c r="I136" s="100" t="s">
        <v>464</v>
      </c>
      <c r="J136" s="100" t="s">
        <v>1752</v>
      </c>
      <c r="K136" s="132">
        <v>1</v>
      </c>
      <c r="L136" s="132">
        <v>0.72</v>
      </c>
      <c r="M136" s="135"/>
      <c r="N136" s="131" t="s">
        <v>32</v>
      </c>
      <c r="O136" s="131" t="s">
        <v>135</v>
      </c>
      <c r="P136" s="131"/>
    </row>
    <row r="137" spans="1:16" x14ac:dyDescent="0.25">
      <c r="A137" s="126" t="s">
        <v>1753</v>
      </c>
      <c r="B137" s="136"/>
      <c r="C137" s="137" t="s">
        <v>562</v>
      </c>
      <c r="D137" s="137" t="s">
        <v>1103</v>
      </c>
      <c r="E137" s="137" t="s">
        <v>1754</v>
      </c>
      <c r="F137" s="137" t="s">
        <v>865</v>
      </c>
      <c r="G137" s="138">
        <v>20.5</v>
      </c>
      <c r="H137" s="100"/>
      <c r="I137" s="100"/>
      <c r="J137" s="100"/>
      <c r="K137" s="132"/>
      <c r="L137" s="132"/>
      <c r="M137" s="131"/>
      <c r="N137" s="131"/>
      <c r="O137" s="131"/>
      <c r="P137" s="131"/>
    </row>
    <row r="138" spans="1:16" x14ac:dyDescent="0.25">
      <c r="A138" s="126" t="s">
        <v>1356</v>
      </c>
      <c r="B138" s="136"/>
      <c r="C138" s="137" t="s">
        <v>1755</v>
      </c>
      <c r="D138" s="137" t="s">
        <v>1621</v>
      </c>
      <c r="E138" s="137" t="s">
        <v>1621</v>
      </c>
      <c r="F138" s="137" t="s">
        <v>283</v>
      </c>
      <c r="G138" s="138">
        <v>11.25</v>
      </c>
      <c r="H138" s="100"/>
      <c r="I138" s="100"/>
      <c r="J138" s="100"/>
      <c r="K138" s="132"/>
      <c r="L138" s="132"/>
      <c r="M138" s="131"/>
      <c r="N138" s="131"/>
      <c r="O138" s="131"/>
      <c r="P138" s="131"/>
    </row>
    <row r="139" spans="1:16" ht="45" x14ac:dyDescent="0.25">
      <c r="A139" s="126" t="s">
        <v>216</v>
      </c>
      <c r="B139" s="136"/>
      <c r="C139" s="137" t="s">
        <v>310</v>
      </c>
      <c r="D139" s="137"/>
      <c r="E139" s="137" t="s">
        <v>1756</v>
      </c>
      <c r="F139" s="137"/>
      <c r="G139" s="138">
        <v>59.5</v>
      </c>
      <c r="H139" s="100" t="s">
        <v>1757</v>
      </c>
      <c r="I139" s="100" t="s">
        <v>1758</v>
      </c>
      <c r="J139" s="100" t="s">
        <v>31</v>
      </c>
      <c r="K139" s="132">
        <v>1</v>
      </c>
      <c r="L139" s="132">
        <v>0.84</v>
      </c>
      <c r="M139" s="28" t="s">
        <v>2006</v>
      </c>
      <c r="N139" s="131" t="s">
        <v>134</v>
      </c>
      <c r="O139" s="131" t="s">
        <v>135</v>
      </c>
      <c r="P139" s="28" t="s">
        <v>1283</v>
      </c>
    </row>
    <row r="140" spans="1:16" x14ac:dyDescent="0.25">
      <c r="A140" s="126" t="s">
        <v>103</v>
      </c>
      <c r="B140" s="136"/>
      <c r="C140" s="137"/>
      <c r="D140" s="137" t="s">
        <v>285</v>
      </c>
      <c r="E140" s="137"/>
      <c r="F140" s="137"/>
      <c r="G140" s="138"/>
      <c r="H140" s="100"/>
      <c r="I140" s="100"/>
      <c r="J140" s="100"/>
      <c r="K140" s="132"/>
      <c r="L140" s="132"/>
      <c r="M140" s="131"/>
      <c r="N140" s="131"/>
      <c r="O140" s="131"/>
      <c r="P140" s="131"/>
    </row>
    <row r="141" spans="1:16" x14ac:dyDescent="0.25">
      <c r="A141" s="126" t="s">
        <v>24</v>
      </c>
      <c r="B141" s="136"/>
      <c r="C141" s="137" t="s">
        <v>1376</v>
      </c>
      <c r="D141" s="137"/>
      <c r="E141" s="137"/>
      <c r="F141" s="137"/>
      <c r="G141" s="138">
        <v>188.75</v>
      </c>
      <c r="H141" s="100"/>
      <c r="I141" s="100"/>
      <c r="J141" s="100"/>
      <c r="K141" s="132"/>
      <c r="L141" s="132"/>
      <c r="M141" s="131"/>
      <c r="N141" s="131"/>
      <c r="O141" s="131"/>
      <c r="P141" s="131"/>
    </row>
    <row r="142" spans="1:16" ht="45" x14ac:dyDescent="0.25">
      <c r="A142" s="126" t="s">
        <v>22</v>
      </c>
      <c r="B142" s="136"/>
      <c r="C142" s="137"/>
      <c r="D142" s="137" t="s">
        <v>855</v>
      </c>
      <c r="E142" s="137"/>
      <c r="F142" s="137" t="s">
        <v>1759</v>
      </c>
      <c r="G142" s="138"/>
      <c r="H142" s="100" t="s">
        <v>1760</v>
      </c>
      <c r="I142" s="100" t="s">
        <v>1761</v>
      </c>
      <c r="J142" s="100" t="s">
        <v>1762</v>
      </c>
      <c r="K142" s="132">
        <v>1</v>
      </c>
      <c r="L142" s="132">
        <v>0.6</v>
      </c>
      <c r="M142" s="28" t="s">
        <v>2007</v>
      </c>
      <c r="N142" s="131" t="s">
        <v>32</v>
      </c>
      <c r="O142" s="131" t="s">
        <v>135</v>
      </c>
      <c r="P142" s="131"/>
    </row>
    <row r="143" spans="1:16" ht="45" x14ac:dyDescent="0.25">
      <c r="A143" s="126" t="s">
        <v>1763</v>
      </c>
      <c r="B143" s="136"/>
      <c r="C143" s="137" t="s">
        <v>450</v>
      </c>
      <c r="D143" s="137"/>
      <c r="E143" s="137" t="s">
        <v>1466</v>
      </c>
      <c r="F143" s="137"/>
      <c r="G143" s="138">
        <v>4.25</v>
      </c>
      <c r="H143" s="100" t="s">
        <v>1764</v>
      </c>
      <c r="I143" s="100" t="s">
        <v>628</v>
      </c>
      <c r="J143" s="100" t="s">
        <v>509</v>
      </c>
      <c r="K143" s="132">
        <v>1</v>
      </c>
      <c r="L143" s="132">
        <v>0.57999999999999996</v>
      </c>
      <c r="M143" s="28" t="s">
        <v>2008</v>
      </c>
      <c r="N143" s="131" t="s">
        <v>134</v>
      </c>
      <c r="O143" s="131" t="s">
        <v>135</v>
      </c>
      <c r="P143" s="135" t="s">
        <v>628</v>
      </c>
    </row>
    <row r="144" spans="1:16" ht="45" x14ac:dyDescent="0.25">
      <c r="A144" s="126"/>
      <c r="B144" s="136"/>
      <c r="C144" s="137"/>
      <c r="D144" s="137" t="s">
        <v>1765</v>
      </c>
      <c r="E144" s="137"/>
      <c r="F144" s="137"/>
      <c r="G144" s="138"/>
      <c r="H144" s="100" t="s">
        <v>1766</v>
      </c>
      <c r="I144" s="100" t="s">
        <v>491</v>
      </c>
      <c r="J144" s="100" t="s">
        <v>31</v>
      </c>
      <c r="K144" s="132">
        <v>1</v>
      </c>
      <c r="L144" s="132">
        <v>0.65</v>
      </c>
      <c r="M144" s="28" t="s">
        <v>1767</v>
      </c>
      <c r="N144" s="131" t="s">
        <v>134</v>
      </c>
      <c r="O144" s="131" t="s">
        <v>135</v>
      </c>
      <c r="P144" s="131"/>
    </row>
    <row r="145" spans="1:16" ht="60.75" thickBot="1" x14ac:dyDescent="0.3">
      <c r="A145" s="126" t="s">
        <v>488</v>
      </c>
      <c r="B145" s="136"/>
      <c r="C145" s="137" t="s">
        <v>1614</v>
      </c>
      <c r="D145" s="137"/>
      <c r="E145" s="137"/>
      <c r="F145" s="137"/>
      <c r="G145" s="138">
        <v>5.5</v>
      </c>
      <c r="H145" s="100" t="s">
        <v>1377</v>
      </c>
      <c r="I145" s="100" t="s">
        <v>491</v>
      </c>
      <c r="J145" s="100" t="s">
        <v>509</v>
      </c>
      <c r="K145" s="132">
        <v>1</v>
      </c>
      <c r="L145" s="132">
        <v>0.62</v>
      </c>
      <c r="M145" s="28" t="s">
        <v>1378</v>
      </c>
      <c r="N145" s="131" t="s">
        <v>134</v>
      </c>
      <c r="O145" s="131" t="s">
        <v>135</v>
      </c>
      <c r="P145" s="131"/>
    </row>
    <row r="146" spans="1:16" ht="15.75" thickBot="1" x14ac:dyDescent="0.3">
      <c r="A146" s="25">
        <v>7</v>
      </c>
      <c r="B146" s="56" t="s">
        <v>45</v>
      </c>
      <c r="C146" s="58" t="s">
        <v>493</v>
      </c>
      <c r="D146" s="58"/>
      <c r="E146" s="21"/>
      <c r="F146" s="21"/>
      <c r="G146" s="60">
        <f>SUM(G127:G145)</f>
        <v>926.25</v>
      </c>
      <c r="H146" s="29"/>
      <c r="I146" s="29"/>
      <c r="J146" s="29"/>
      <c r="K146" s="60">
        <f t="shared" ref="K146:L146" si="7">SUM(K127:K145)</f>
        <v>11</v>
      </c>
      <c r="L146" s="60">
        <f t="shared" si="7"/>
        <v>7.7399999999999993</v>
      </c>
      <c r="M146" s="21"/>
      <c r="N146" s="21"/>
      <c r="O146" s="21"/>
      <c r="P146" s="21"/>
    </row>
    <row r="147" spans="1:16" ht="15.75" thickBot="1" x14ac:dyDescent="0.3"/>
    <row r="148" spans="1:16" ht="15.75" thickBot="1" x14ac:dyDescent="0.3">
      <c r="A148" s="76">
        <f>A146+A122+A109+A93+A75+A60+A35+A15</f>
        <v>50</v>
      </c>
      <c r="B148" s="111" t="s">
        <v>348</v>
      </c>
      <c r="C148" s="76">
        <f>C146+C122+C109+C93+C75+C60+C35+C15</f>
        <v>63</v>
      </c>
      <c r="D148" s="53"/>
      <c r="E148" s="53"/>
      <c r="F148" s="53"/>
      <c r="G148" s="97">
        <f>G146+G122+G109+G93+G75+G60+G35+G15</f>
        <v>5213</v>
      </c>
      <c r="K148" s="97">
        <f t="shared" ref="K148:L148" si="8">K146+K122+K109+K93+K75+K60+K35+K15</f>
        <v>60.5</v>
      </c>
      <c r="L148" s="97">
        <f t="shared" si="8"/>
        <v>43.099999999999994</v>
      </c>
    </row>
    <row r="149" spans="1:16" ht="15.75" thickTop="1" x14ac:dyDescent="0.25">
      <c r="A149" s="104"/>
      <c r="B149" s="111"/>
      <c r="C149" s="104"/>
      <c r="D149" s="53"/>
      <c r="E149" s="53"/>
      <c r="F149" s="53"/>
      <c r="G149" s="105"/>
      <c r="K149" s="105"/>
      <c r="L149" s="105"/>
    </row>
    <row r="150" spans="1:16" ht="117" customHeight="1" x14ac:dyDescent="0.25">
      <c r="A150" s="151" t="s">
        <v>1769</v>
      </c>
      <c r="B150" s="151"/>
      <c r="C150" s="151"/>
      <c r="D150" s="151"/>
      <c r="E150" s="151"/>
      <c r="F150" s="151"/>
      <c r="G150" s="151"/>
      <c r="H150" s="151"/>
      <c r="I150" s="151"/>
      <c r="J150" s="151"/>
      <c r="K150" s="151"/>
      <c r="L150" s="151"/>
      <c r="M150" s="151"/>
      <c r="N150" s="151"/>
      <c r="O150" s="151"/>
      <c r="P150" s="151"/>
    </row>
    <row r="151" spans="1:16" ht="15.75" thickBot="1" x14ac:dyDescent="0.3"/>
    <row r="152" spans="1:16" x14ac:dyDescent="0.25">
      <c r="A152" s="39" t="s">
        <v>352</v>
      </c>
      <c r="B152" s="79">
        <f>A148</f>
        <v>50</v>
      </c>
    </row>
    <row r="153" spans="1:16" x14ac:dyDescent="0.25">
      <c r="A153" s="7" t="s">
        <v>353</v>
      </c>
      <c r="B153" s="89">
        <f>C148</f>
        <v>63</v>
      </c>
    </row>
    <row r="154" spans="1:16" x14ac:dyDescent="0.25">
      <c r="A154" s="7" t="s">
        <v>354</v>
      </c>
      <c r="B154" s="80">
        <f>G148</f>
        <v>5213</v>
      </c>
    </row>
    <row r="155" spans="1:16" x14ac:dyDescent="0.25">
      <c r="A155" s="7" t="s">
        <v>355</v>
      </c>
      <c r="B155" s="80">
        <f>8.75+144+23-10.5</f>
        <v>165.25</v>
      </c>
    </row>
    <row r="156" spans="1:16" x14ac:dyDescent="0.25">
      <c r="A156" s="7" t="s">
        <v>356</v>
      </c>
      <c r="B156" s="71">
        <f>$B$154/$B$155</f>
        <v>31.546142208774583</v>
      </c>
    </row>
    <row r="157" spans="1:16" x14ac:dyDescent="0.25">
      <c r="A157" s="7" t="s">
        <v>357</v>
      </c>
      <c r="B157" s="80">
        <f>K148</f>
        <v>60.5</v>
      </c>
    </row>
    <row r="158" spans="1:16" x14ac:dyDescent="0.25">
      <c r="A158" s="7" t="s">
        <v>358</v>
      </c>
      <c r="B158" s="89">
        <v>53</v>
      </c>
    </row>
    <row r="159" spans="1:16" x14ac:dyDescent="0.25">
      <c r="A159" s="7" t="s">
        <v>359</v>
      </c>
      <c r="B159" s="80">
        <f>L148</f>
        <v>43.099999999999994</v>
      </c>
    </row>
    <row r="160" spans="1:16" x14ac:dyDescent="0.25">
      <c r="A160" s="7" t="s">
        <v>360</v>
      </c>
      <c r="B160" s="81">
        <f>L148/K148</f>
        <v>0.71239669421487595</v>
      </c>
    </row>
    <row r="161" spans="1:2" x14ac:dyDescent="0.25">
      <c r="A161" s="7" t="s">
        <v>361</v>
      </c>
      <c r="B161" s="98">
        <v>58</v>
      </c>
    </row>
    <row r="162" spans="1:2" x14ac:dyDescent="0.25">
      <c r="A162" s="7" t="s">
        <v>362</v>
      </c>
      <c r="B162" s="98">
        <v>25</v>
      </c>
    </row>
    <row r="163" spans="1:2" x14ac:dyDescent="0.25">
      <c r="A163" s="7" t="s">
        <v>363</v>
      </c>
      <c r="B163" s="98">
        <v>36</v>
      </c>
    </row>
    <row r="164" spans="1:2" ht="15.75" thickBot="1" x14ac:dyDescent="0.3">
      <c r="A164" s="44" t="s">
        <v>364</v>
      </c>
      <c r="B164" s="99">
        <v>22</v>
      </c>
    </row>
  </sheetData>
  <mergeCells count="8">
    <mergeCell ref="A124:P124"/>
    <mergeCell ref="A150:P150"/>
    <mergeCell ref="A17:P17"/>
    <mergeCell ref="A37:P37"/>
    <mergeCell ref="A62:P62"/>
    <mergeCell ref="A77:P77"/>
    <mergeCell ref="A95:P95"/>
    <mergeCell ref="A111:P111"/>
  </mergeCells>
  <hyperlinks>
    <hyperlink ref="P4" r:id="rId1" xr:uid="{EC4375F8-D718-49F4-B731-33C01C743CEA}"/>
    <hyperlink ref="P5" r:id="rId2" xr:uid="{FB780E0E-D1A0-4197-96D4-75EDA068DFD5}"/>
    <hyperlink ref="P9" r:id="rId3" xr:uid="{692317DC-80FD-437B-A51D-AA2E89746775}"/>
    <hyperlink ref="P13" r:id="rId4" xr:uid="{56B6C1E3-47FC-4E59-84E2-4945B10F888C}"/>
    <hyperlink ref="P26" r:id="rId5" xr:uid="{8D2313FC-C701-46A6-92E6-F452FF0B52F1}"/>
    <hyperlink ref="P33" r:id="rId6" xr:uid="{D4949BC0-922B-4A18-B101-EA4ACC38E6E0}"/>
    <hyperlink ref="P34" r:id="rId7" xr:uid="{9107DD3E-EB8A-4BBF-A418-44CFA3F4AD99}"/>
    <hyperlink ref="P48" r:id="rId8" xr:uid="{A29F1462-AA6D-49CF-83B5-10BBAA63307A}"/>
    <hyperlink ref="P49" r:id="rId9" xr:uid="{72C3DA90-8C1D-4A4D-9795-6B647A605D9C}"/>
    <hyperlink ref="P50" r:id="rId10" xr:uid="{E392D7C8-AC7A-432C-A6E2-705F7D00AE83}"/>
    <hyperlink ref="P56" r:id="rId11" xr:uid="{57655DC8-81CD-40AF-8184-E8B03A1978E7}"/>
    <hyperlink ref="P57" r:id="rId12" xr:uid="{221ED37B-60E3-421B-8A35-67D56D56CD16}"/>
    <hyperlink ref="P58" r:id="rId13" xr:uid="{83EAB9EC-3426-4ABD-A1EB-3BB79C34C110}"/>
    <hyperlink ref="P59" r:id="rId14" xr:uid="{70956BDE-591A-4AF4-A8FC-75ECDEEC2BA3}"/>
    <hyperlink ref="P70" r:id="rId15" xr:uid="{65A70E1A-97A7-4B1A-963C-872B02835823}"/>
    <hyperlink ref="P68" r:id="rId16" xr:uid="{702510F3-8359-46C2-A4D7-8BAA461CE7D4}"/>
    <hyperlink ref="P73" r:id="rId17" xr:uid="{FFF406B1-8AD7-4EFC-8E4F-15ABE766D400}"/>
    <hyperlink ref="P84" r:id="rId18" xr:uid="{3776BEB7-3B2B-4CCD-BC02-70BF57DC0539}"/>
    <hyperlink ref="P88" r:id="rId19" xr:uid="{4332378C-681B-4D30-AA07-08F6DAF9F908}"/>
    <hyperlink ref="P89" r:id="rId20" xr:uid="{ECAFC4CA-9F3C-41A4-A697-5AC4159F5ED4}"/>
    <hyperlink ref="P99" r:id="rId21" xr:uid="{91ED5D13-90FF-477B-BEEA-14BA5511A9FE}"/>
    <hyperlink ref="P100" r:id="rId22" xr:uid="{550F3479-89D9-4DF8-88FF-0516428C98F6}"/>
    <hyperlink ref="P106" r:id="rId23" xr:uid="{7AD1034B-48D3-4429-AF18-37FD565529EE}"/>
    <hyperlink ref="P105" r:id="rId24" xr:uid="{22FBAABA-A1E2-437D-AEAF-D427E92A48B2}"/>
    <hyperlink ref="P107" r:id="rId25" xr:uid="{5D71B841-2131-425C-9772-6E0824519282}"/>
    <hyperlink ref="P120" r:id="rId26" xr:uid="{3F08110F-653E-4926-9E91-816BE559FCED}"/>
    <hyperlink ref="P119" r:id="rId27" xr:uid="{B9A6D5B2-FD50-423D-A9B3-ABF9AD0A8F0D}"/>
    <hyperlink ref="P121" r:id="rId28" xr:uid="{A460B07E-F76C-4C29-9283-528C22D98BEA}"/>
    <hyperlink ref="P132" r:id="rId29" xr:uid="{4F0EFC23-67AB-4559-9DCA-2EEF830C77B7}"/>
    <hyperlink ref="P135" r:id="rId30" xr:uid="{1CC492F7-3B3E-460E-8819-D0C4991C994D}"/>
    <hyperlink ref="P139" r:id="rId31" xr:uid="{0029C9F5-11CF-4ED6-92EA-7DAF57A022D2}"/>
    <hyperlink ref="P143" r:id="rId32" xr:uid="{7DBDB208-7FCF-42F3-9506-A6BE478EAE9B}"/>
    <hyperlink ref="M4" r:id="rId33" xr:uid="{5D5624DE-5C72-46C6-96C8-016FB488710E}"/>
    <hyperlink ref="M5" r:id="rId34" xr:uid="{39A555E1-5B34-4794-86F7-33B9E1523F6E}"/>
    <hyperlink ref="M8" r:id="rId35" xr:uid="{44FE9EB5-761A-4B8A-BE86-B6F862FEE11C}"/>
    <hyperlink ref="M9" r:id="rId36" xr:uid="{D92787B2-5895-4D39-8070-7513FC68BE9B}"/>
    <hyperlink ref="M10" r:id="rId37" xr:uid="{41C324F1-10C4-4793-99A1-0A41342C621F}"/>
    <hyperlink ref="M12" r:id="rId38" xr:uid="{655D5B4F-C510-4A60-96FF-59894C4C8E62}"/>
    <hyperlink ref="M13" r:id="rId39" xr:uid="{7261045F-A414-4234-A610-109B0AEC33C6}"/>
    <hyperlink ref="M27" r:id="rId40" xr:uid="{EDCB105B-DF5B-434B-81D8-4DF42289E469}"/>
    <hyperlink ref="M31" r:id="rId41" xr:uid="{CDF9E9E3-71EA-42D6-BAD6-255C1849019B}"/>
    <hyperlink ref="M25" r:id="rId42" xr:uid="{619ED052-5B8F-4A0F-928A-D37B34712497}"/>
    <hyperlink ref="M32" r:id="rId43" xr:uid="{EA090619-8536-4C47-A4B9-53AEA8DD021F}"/>
    <hyperlink ref="M33" r:id="rId44" xr:uid="{F16B2D79-BF33-410B-874A-8B4ED991FD04}"/>
    <hyperlink ref="M34" r:id="rId45" xr:uid="{8260321E-018F-46A2-B0C2-59A804C06EA8}"/>
    <hyperlink ref="M26" r:id="rId46" xr:uid="{455D74AE-857C-4FC7-BF30-703F2E3A9799}"/>
    <hyperlink ref="M58" r:id="rId47" xr:uid="{5F09B345-A4AF-474F-8379-44A19AB2434B}"/>
    <hyperlink ref="M48" r:id="rId48" xr:uid="{9F611C27-F2AE-4CED-846A-CCC85181910B}"/>
    <hyperlink ref="M49" r:id="rId49" xr:uid="{A3391D5D-4557-40E6-AAFF-B8AA223C5B25}"/>
    <hyperlink ref="M50" r:id="rId50" xr:uid="{D1D9EA36-F4F4-4FB3-BA97-060F67D28FA2}"/>
    <hyperlink ref="M55" r:id="rId51" xr:uid="{FA26BDB6-BEDD-4E81-BEB4-822C090D54B3}"/>
    <hyperlink ref="M56" r:id="rId52" xr:uid="{C2DC95E1-6E65-4AF0-BD5B-525283CA9855}"/>
    <hyperlink ref="M57" r:id="rId53" xr:uid="{FEF880C1-CA25-4412-BA71-6208D8729095}"/>
    <hyperlink ref="M59" r:id="rId54" xr:uid="{16F5ED7A-22C4-4702-BD02-812EB70FEBCC}"/>
    <hyperlink ref="M70" r:id="rId55" xr:uid="{AB0CBA03-60B5-45F7-8851-98CEA12ECBE4}"/>
    <hyperlink ref="M73" r:id="rId56" xr:uid="{7DBEB140-AA28-46D0-BE57-8BABEC678127}"/>
    <hyperlink ref="M68" r:id="rId57" xr:uid="{34181605-5082-40AB-9977-A1AA7BBD81B3}"/>
    <hyperlink ref="M71" r:id="rId58" xr:uid="{8D1DCFB2-3935-4DA7-AD77-AA44E4BD270E}"/>
    <hyperlink ref="M72" r:id="rId59" xr:uid="{7EC8C4B7-6B51-415A-B244-D98E4FADDFB4}"/>
    <hyperlink ref="M90" r:id="rId60" xr:uid="{1C91BE88-E901-4C7F-A563-B37250C91A28}"/>
    <hyperlink ref="M92" r:id="rId61" xr:uid="{61E221F0-B333-45BA-A51F-99E9208EB964}"/>
    <hyperlink ref="M83" r:id="rId62" xr:uid="{1B44B2BE-AAC3-4EF8-B936-3BAF6DC87D58}"/>
    <hyperlink ref="M84" r:id="rId63" xr:uid="{E2C00614-608A-496F-8EB1-CB55921CC6EC}"/>
    <hyperlink ref="M85" r:id="rId64" xr:uid="{B9743594-E738-4BB6-88CA-11C61F197F76}"/>
    <hyperlink ref="M86" r:id="rId65" xr:uid="{617D215B-A6CE-4E19-9A9C-5DB76F81C932}"/>
    <hyperlink ref="M87" r:id="rId66" xr:uid="{86DF4785-FEC4-453F-902B-FF67A405FBF9}"/>
    <hyperlink ref="M88" r:id="rId67" xr:uid="{45313138-085B-4BF7-9839-E223145D2C58}"/>
    <hyperlink ref="M89" r:id="rId68" xr:uid="{8EE0DA83-D1CA-4175-B752-3A41F70BC77C}"/>
    <hyperlink ref="M104" r:id="rId69" xr:uid="{A67CCEDF-5953-4283-9E38-377D959EA5EA}"/>
    <hyperlink ref="M99" r:id="rId70" xr:uid="{8E3D68AB-388E-4749-B842-2EE5D6BAB34F}"/>
    <hyperlink ref="M100" r:id="rId71" xr:uid="{3AF42290-4235-4277-81B7-0F507661745B}"/>
    <hyperlink ref="M105" r:id="rId72" xr:uid="{5627DC6E-1211-4755-ABCE-00749D83B233}"/>
    <hyperlink ref="M106" r:id="rId73" xr:uid="{A2520B35-9753-4607-9BFC-9ECBCB569D0E}"/>
    <hyperlink ref="M107" r:id="rId74" xr:uid="{8AD92291-96A2-4128-9E18-E7AD0462A970}"/>
    <hyperlink ref="M115" r:id="rId75" xr:uid="{D28CA24E-4641-4706-8543-47D17D2DDE32}"/>
    <hyperlink ref="M119" r:id="rId76" xr:uid="{24A05C59-36A2-4B97-B297-5BC2B285B00C}"/>
    <hyperlink ref="M120" r:id="rId77" xr:uid="{9891E12B-4218-49FB-8738-88332644BAF4}"/>
    <hyperlink ref="M121" r:id="rId78" xr:uid="{933BB844-ABAF-4C31-BD9F-2D375BAF36FB}"/>
    <hyperlink ref="M144" r:id="rId79" xr:uid="{B48F2D28-D3A5-4A5E-8FF4-EEB596A82B51}"/>
    <hyperlink ref="M145" r:id="rId80" xr:uid="{A0EE0095-B109-444E-9561-ACD5EF870FEA}"/>
    <hyperlink ref="M131" r:id="rId81" xr:uid="{FE8115B1-7219-46C4-BEC0-A5D3D3B8BD8B}"/>
    <hyperlink ref="M132" r:id="rId82" xr:uid="{E48A2750-F6D7-4672-B413-431FDCC1B467}"/>
    <hyperlink ref="M133" r:id="rId83" xr:uid="{B6E1246D-3F8D-48B6-830E-F6A3D2B3EDA2}"/>
    <hyperlink ref="M134" r:id="rId84" xr:uid="{E59853AD-B2C1-42FB-BCB8-37256DA9A867}"/>
    <hyperlink ref="M135" r:id="rId85" xr:uid="{1D8FC7F7-2F11-4A7F-9DFA-C884A2B336D3}"/>
    <hyperlink ref="M139" r:id="rId86" xr:uid="{C51BEC96-F443-4D8F-8817-ABF618FEA51D}"/>
    <hyperlink ref="M142" r:id="rId87" xr:uid="{22E63300-4EAF-4F82-A6AF-4C4C3851A073}"/>
    <hyperlink ref="M143" r:id="rId88" xr:uid="{A9E8AE13-D24C-4026-BF0C-5D280AAD326A}"/>
  </hyperlinks>
  <pageMargins left="0.70866141732283472" right="0.70866141732283472" top="0.74803149606299213" bottom="0.74803149606299213" header="0.31496062992125984" footer="0.31496062992125984"/>
  <pageSetup paperSize="9" scale="47" fitToHeight="8" orientation="landscape" r:id="rId89"/>
  <rowBreaks count="8" manualBreakCount="8">
    <brk id="17" max="16383" man="1"/>
    <brk id="37" max="16383" man="1"/>
    <brk id="62" max="16383" man="1"/>
    <brk id="77" max="16383" man="1"/>
    <brk id="95" max="16383" man="1"/>
    <brk id="111" max="16383" man="1"/>
    <brk id="124" max="16383" man="1"/>
    <brk id="164" max="16383"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62E5E-2FBB-43DD-9D9E-079CFBC288A4}">
  <dimension ref="A1:M27"/>
  <sheetViews>
    <sheetView workbookViewId="0">
      <selection activeCell="C27" sqref="C27"/>
    </sheetView>
  </sheetViews>
  <sheetFormatPr defaultRowHeight="15" x14ac:dyDescent="0.25"/>
  <cols>
    <col min="1" max="1" width="27.42578125" customWidth="1"/>
    <col min="2" max="2" width="9.5703125" bestFit="1" customWidth="1"/>
    <col min="3" max="3" width="11.28515625" bestFit="1" customWidth="1"/>
    <col min="4" max="4" width="11.42578125" bestFit="1" customWidth="1"/>
    <col min="5" max="5" width="10.42578125" customWidth="1"/>
    <col min="6" max="6" width="10.28515625" customWidth="1"/>
    <col min="8" max="9" width="10.85546875" customWidth="1"/>
    <col min="10" max="11" width="10.5703125" customWidth="1"/>
    <col min="12" max="12" width="10.7109375" customWidth="1"/>
    <col min="13" max="13" width="10.5703125" customWidth="1"/>
  </cols>
  <sheetData>
    <row r="1" spans="1:13" ht="15.75" thickBot="1" x14ac:dyDescent="0.3">
      <c r="A1" s="2" t="s">
        <v>1770</v>
      </c>
    </row>
    <row r="2" spans="1:13" x14ac:dyDescent="0.25">
      <c r="B2" s="112" t="s">
        <v>2</v>
      </c>
      <c r="C2" s="112" t="s">
        <v>1771</v>
      </c>
      <c r="D2" s="112" t="s">
        <v>1772</v>
      </c>
      <c r="E2" s="112" t="s">
        <v>2</v>
      </c>
      <c r="F2" s="112" t="s">
        <v>2</v>
      </c>
      <c r="G2" s="112" t="s">
        <v>2</v>
      </c>
      <c r="H2" s="112" t="s">
        <v>2</v>
      </c>
      <c r="I2" s="112" t="s">
        <v>2</v>
      </c>
      <c r="J2" s="112" t="s">
        <v>2</v>
      </c>
      <c r="K2" s="112" t="s">
        <v>2</v>
      </c>
      <c r="L2" s="112" t="s">
        <v>2</v>
      </c>
      <c r="M2" s="113" t="s">
        <v>2</v>
      </c>
    </row>
    <row r="3" spans="1:13" ht="15.75" thickBot="1" x14ac:dyDescent="0.3">
      <c r="B3" s="114">
        <v>1973</v>
      </c>
      <c r="C3" s="114">
        <v>1974</v>
      </c>
      <c r="D3" s="114">
        <v>1974</v>
      </c>
      <c r="E3" s="114">
        <v>1975</v>
      </c>
      <c r="F3" s="114">
        <v>1976</v>
      </c>
      <c r="G3" s="114">
        <v>1977</v>
      </c>
      <c r="H3" s="114">
        <v>1978</v>
      </c>
      <c r="I3" s="114">
        <v>1979</v>
      </c>
      <c r="J3" s="114">
        <v>1980</v>
      </c>
      <c r="K3" s="114">
        <v>1981</v>
      </c>
      <c r="L3" s="114">
        <v>1982</v>
      </c>
      <c r="M3" s="63">
        <v>1984</v>
      </c>
    </row>
    <row r="4" spans="1:13" x14ac:dyDescent="0.25">
      <c r="A4" s="112" t="s">
        <v>352</v>
      </c>
      <c r="B4" s="115">
        <v>51</v>
      </c>
      <c r="C4" s="116">
        <v>66</v>
      </c>
      <c r="D4" s="116">
        <v>90</v>
      </c>
      <c r="E4" s="116">
        <v>63</v>
      </c>
      <c r="F4" s="116">
        <v>52</v>
      </c>
      <c r="G4" s="116">
        <v>0</v>
      </c>
      <c r="H4" s="116">
        <v>61</v>
      </c>
      <c r="I4" s="116">
        <v>86</v>
      </c>
      <c r="J4" s="116">
        <v>115</v>
      </c>
      <c r="K4" s="116">
        <v>59</v>
      </c>
      <c r="L4" s="116">
        <v>63</v>
      </c>
      <c r="M4" s="117">
        <v>50</v>
      </c>
    </row>
    <row r="5" spans="1:13" x14ac:dyDescent="0.25">
      <c r="A5" s="118" t="s">
        <v>353</v>
      </c>
      <c r="B5" s="119">
        <v>63</v>
      </c>
      <c r="C5" s="120">
        <v>83</v>
      </c>
      <c r="D5" s="120">
        <v>138</v>
      </c>
      <c r="E5" s="120">
        <v>75</v>
      </c>
      <c r="F5" s="120">
        <v>58</v>
      </c>
      <c r="G5" s="120">
        <v>0</v>
      </c>
      <c r="H5" s="120">
        <v>75</v>
      </c>
      <c r="I5" s="120">
        <v>94</v>
      </c>
      <c r="J5" s="120">
        <v>118</v>
      </c>
      <c r="K5" s="120">
        <v>74</v>
      </c>
      <c r="L5" s="120">
        <v>79</v>
      </c>
      <c r="M5" s="80">
        <v>63</v>
      </c>
    </row>
    <row r="6" spans="1:13" x14ac:dyDescent="0.25">
      <c r="A6" s="118" t="s">
        <v>354</v>
      </c>
      <c r="B6" s="119">
        <v>4582.75</v>
      </c>
      <c r="C6" s="120">
        <v>4046.75</v>
      </c>
      <c r="D6" s="120">
        <v>7827.75</v>
      </c>
      <c r="E6" s="120">
        <v>4196.75</v>
      </c>
      <c r="F6" s="120">
        <v>4601.5</v>
      </c>
      <c r="G6" s="120">
        <v>0</v>
      </c>
      <c r="H6" s="120">
        <v>5506</v>
      </c>
      <c r="I6" s="120">
        <v>4858</v>
      </c>
      <c r="J6" s="120">
        <v>4920.75</v>
      </c>
      <c r="K6" s="120">
        <v>4839.75</v>
      </c>
      <c r="L6" s="120">
        <v>4894.25</v>
      </c>
      <c r="M6" s="80">
        <v>5213</v>
      </c>
    </row>
    <row r="7" spans="1:13" x14ac:dyDescent="0.25">
      <c r="A7" s="118" t="s">
        <v>355</v>
      </c>
      <c r="B7" s="119">
        <v>171</v>
      </c>
      <c r="C7" s="120">
        <v>171</v>
      </c>
      <c r="D7" s="120">
        <v>341</v>
      </c>
      <c r="E7" s="120">
        <v>161</v>
      </c>
      <c r="F7" s="120">
        <v>162.5</v>
      </c>
      <c r="G7" s="120">
        <v>0</v>
      </c>
      <c r="H7" s="120">
        <v>165</v>
      </c>
      <c r="I7" s="120">
        <v>162.5</v>
      </c>
      <c r="J7" s="120">
        <v>164.5</v>
      </c>
      <c r="K7" s="120">
        <v>167</v>
      </c>
      <c r="L7" s="120">
        <v>166</v>
      </c>
      <c r="M7" s="80">
        <v>165.25</v>
      </c>
    </row>
    <row r="8" spans="1:13" x14ac:dyDescent="0.25">
      <c r="A8" s="118" t="s">
        <v>356</v>
      </c>
      <c r="B8" s="119">
        <v>26.799707602339183</v>
      </c>
      <c r="C8" s="120">
        <v>23.665204678362574</v>
      </c>
      <c r="D8" s="120">
        <v>22.955278592375368</v>
      </c>
      <c r="E8" s="120">
        <v>26.066770186335404</v>
      </c>
      <c r="F8" s="120">
        <v>28.316923076923079</v>
      </c>
      <c r="G8" s="120" t="e">
        <v>#DIV/0!</v>
      </c>
      <c r="H8" s="120">
        <v>33.369696969696967</v>
      </c>
      <c r="I8" s="120">
        <v>29.895384615384614</v>
      </c>
      <c r="J8" s="120">
        <v>29.913373860182372</v>
      </c>
      <c r="K8" s="120">
        <v>28.980538922155688</v>
      </c>
      <c r="L8" s="120">
        <v>29.483433734939759</v>
      </c>
      <c r="M8" s="80">
        <v>31.546142208774583</v>
      </c>
    </row>
    <row r="9" spans="1:13" x14ac:dyDescent="0.25">
      <c r="A9" s="118" t="s">
        <v>357</v>
      </c>
      <c r="B9" s="70" t="s">
        <v>1773</v>
      </c>
      <c r="C9" t="s">
        <v>1773</v>
      </c>
      <c r="D9" t="s">
        <v>1773</v>
      </c>
      <c r="E9" s="120">
        <v>39</v>
      </c>
      <c r="F9" s="120">
        <v>40.5</v>
      </c>
      <c r="G9" s="120">
        <v>35.5</v>
      </c>
      <c r="H9" s="120">
        <v>37</v>
      </c>
      <c r="I9" s="120">
        <v>36</v>
      </c>
      <c r="J9" s="120">
        <v>38.5</v>
      </c>
      <c r="K9" s="120">
        <v>47.5</v>
      </c>
      <c r="L9" s="120">
        <v>56</v>
      </c>
      <c r="M9" s="80">
        <v>60.5</v>
      </c>
    </row>
    <row r="10" spans="1:13" x14ac:dyDescent="0.25">
      <c r="A10" s="118" t="s">
        <v>358</v>
      </c>
      <c r="B10" s="70" t="s">
        <v>1773</v>
      </c>
      <c r="C10" t="s">
        <v>1773</v>
      </c>
      <c r="D10" t="s">
        <v>1773</v>
      </c>
      <c r="E10" s="120">
        <v>33</v>
      </c>
      <c r="F10" s="120">
        <v>35</v>
      </c>
      <c r="G10" s="120">
        <v>34</v>
      </c>
      <c r="H10" s="120">
        <v>33</v>
      </c>
      <c r="I10" s="120">
        <v>34</v>
      </c>
      <c r="J10" s="120">
        <v>35</v>
      </c>
      <c r="K10" s="120">
        <v>44</v>
      </c>
      <c r="L10" s="120">
        <v>53</v>
      </c>
      <c r="M10" s="80">
        <v>53</v>
      </c>
    </row>
    <row r="11" spans="1:13" x14ac:dyDescent="0.25">
      <c r="A11" s="118" t="s">
        <v>359</v>
      </c>
      <c r="B11" s="70" t="s">
        <v>1773</v>
      </c>
      <c r="C11" t="s">
        <v>1773</v>
      </c>
      <c r="D11" t="s">
        <v>1773</v>
      </c>
      <c r="E11" s="120">
        <v>8.3449999999999989</v>
      </c>
      <c r="F11" s="120">
        <v>10.025</v>
      </c>
      <c r="G11" s="120">
        <v>10.069999999999999</v>
      </c>
      <c r="H11" s="120">
        <v>11.59</v>
      </c>
      <c r="I11" s="120">
        <v>13.869999999999997</v>
      </c>
      <c r="J11" s="120">
        <v>17.259999999999998</v>
      </c>
      <c r="K11" s="120">
        <v>24.800000000000004</v>
      </c>
      <c r="L11" s="120">
        <v>33.190000000000005</v>
      </c>
      <c r="M11" s="80">
        <v>43.099999999999994</v>
      </c>
    </row>
    <row r="12" spans="1:13" x14ac:dyDescent="0.25">
      <c r="A12" s="118" t="s">
        <v>360</v>
      </c>
      <c r="B12" s="70" t="s">
        <v>1773</v>
      </c>
      <c r="C12" t="s">
        <v>1773</v>
      </c>
      <c r="D12" t="s">
        <v>1773</v>
      </c>
      <c r="E12" s="120">
        <v>0.21397435897435896</v>
      </c>
      <c r="F12" s="120">
        <v>0.24753086419753087</v>
      </c>
      <c r="G12" s="120">
        <v>0.28366197183098585</v>
      </c>
      <c r="H12" s="120">
        <v>0.31324324324324326</v>
      </c>
      <c r="I12" s="120">
        <v>0.38527777777777772</v>
      </c>
      <c r="J12" s="120">
        <v>0.44831168831168827</v>
      </c>
      <c r="K12" s="120">
        <v>0.52210526315789485</v>
      </c>
      <c r="L12" s="120">
        <v>0.5926785714285715</v>
      </c>
      <c r="M12" s="80">
        <v>0.71239669421487595</v>
      </c>
    </row>
    <row r="13" spans="1:13" x14ac:dyDescent="0.25">
      <c r="A13" s="118" t="s">
        <v>361</v>
      </c>
      <c r="B13" s="70" t="s">
        <v>1773</v>
      </c>
      <c r="C13" t="s">
        <v>1773</v>
      </c>
      <c r="D13" t="s">
        <v>1773</v>
      </c>
      <c r="E13" s="121">
        <v>31</v>
      </c>
      <c r="F13" s="121">
        <v>32</v>
      </c>
      <c r="G13" s="121">
        <v>30</v>
      </c>
      <c r="H13" s="121">
        <v>30</v>
      </c>
      <c r="I13" s="121">
        <v>30</v>
      </c>
      <c r="J13" s="121">
        <v>34</v>
      </c>
      <c r="K13" s="121">
        <v>44</v>
      </c>
      <c r="L13" s="121">
        <v>53</v>
      </c>
      <c r="M13" s="89">
        <v>58</v>
      </c>
    </row>
    <row r="14" spans="1:13" x14ac:dyDescent="0.25">
      <c r="A14" s="118" t="s">
        <v>362</v>
      </c>
      <c r="B14" s="70" t="s">
        <v>1773</v>
      </c>
      <c r="C14" t="s">
        <v>1773</v>
      </c>
      <c r="D14" t="s">
        <v>1773</v>
      </c>
      <c r="E14" s="121">
        <v>20</v>
      </c>
      <c r="F14" s="121">
        <v>21</v>
      </c>
      <c r="G14" s="121">
        <v>17</v>
      </c>
      <c r="H14" s="121">
        <v>22</v>
      </c>
      <c r="I14" s="121">
        <v>18</v>
      </c>
      <c r="J14" s="121">
        <v>21</v>
      </c>
      <c r="K14" s="121">
        <v>20</v>
      </c>
      <c r="L14" s="121">
        <v>26</v>
      </c>
      <c r="M14" s="89">
        <v>25</v>
      </c>
    </row>
    <row r="15" spans="1:13" x14ac:dyDescent="0.25">
      <c r="A15" s="118" t="s">
        <v>363</v>
      </c>
      <c r="B15" s="70" t="s">
        <v>1773</v>
      </c>
      <c r="C15" t="s">
        <v>1773</v>
      </c>
      <c r="D15" t="s">
        <v>1773</v>
      </c>
      <c r="E15" s="121">
        <v>27</v>
      </c>
      <c r="F15" s="121">
        <v>20</v>
      </c>
      <c r="G15" s="121">
        <v>22</v>
      </c>
      <c r="H15" s="121">
        <v>19</v>
      </c>
      <c r="I15" s="121">
        <v>18</v>
      </c>
      <c r="J15" s="121">
        <v>23</v>
      </c>
      <c r="K15" s="121">
        <v>30</v>
      </c>
      <c r="L15" s="121">
        <v>35</v>
      </c>
      <c r="M15" s="89">
        <v>36</v>
      </c>
    </row>
    <row r="16" spans="1:13" ht="15.75" thickBot="1" x14ac:dyDescent="0.3">
      <c r="A16" s="114" t="s">
        <v>364</v>
      </c>
      <c r="B16" s="122" t="s">
        <v>1773</v>
      </c>
      <c r="C16" s="122" t="s">
        <v>1773</v>
      </c>
      <c r="D16" s="122" t="s">
        <v>1773</v>
      </c>
      <c r="E16" s="123">
        <v>4</v>
      </c>
      <c r="F16" s="123">
        <v>12</v>
      </c>
      <c r="G16" s="123">
        <v>8</v>
      </c>
      <c r="H16" s="123">
        <v>11</v>
      </c>
      <c r="I16" s="123">
        <v>12</v>
      </c>
      <c r="J16" s="123">
        <v>11</v>
      </c>
      <c r="K16" s="123">
        <v>14</v>
      </c>
      <c r="L16" s="123">
        <v>18</v>
      </c>
      <c r="M16" s="124">
        <v>22</v>
      </c>
    </row>
    <row r="19" spans="1:13" ht="45" x14ac:dyDescent="0.25">
      <c r="A19" s="94" t="s">
        <v>1774</v>
      </c>
      <c r="C19">
        <v>101</v>
      </c>
    </row>
    <row r="21" spans="1:13" ht="30" x14ac:dyDescent="0.25">
      <c r="A21" s="94" t="s">
        <v>1775</v>
      </c>
      <c r="C21">
        <v>220</v>
      </c>
      <c r="E21" s="149" t="s">
        <v>1776</v>
      </c>
      <c r="F21" s="149"/>
      <c r="G21" s="149"/>
      <c r="H21" s="149"/>
      <c r="I21" s="149"/>
      <c r="J21" s="149"/>
      <c r="K21" s="149"/>
      <c r="L21" s="149"/>
      <c r="M21" s="149"/>
    </row>
    <row r="23" spans="1:13" ht="30" x14ac:dyDescent="0.25">
      <c r="A23" s="94" t="s">
        <v>1777</v>
      </c>
      <c r="C23" s="125">
        <v>172.25</v>
      </c>
    </row>
    <row r="25" spans="1:13" ht="30" x14ac:dyDescent="0.25">
      <c r="A25" s="94" t="s">
        <v>1778</v>
      </c>
      <c r="C25" s="12">
        <v>390.5</v>
      </c>
    </row>
    <row r="27" spans="1:13" x14ac:dyDescent="0.25">
      <c r="A27" s="94" t="s">
        <v>1779</v>
      </c>
      <c r="C27" s="125">
        <f>C23/C25</f>
        <v>0.44110115236875802</v>
      </c>
    </row>
  </sheetData>
  <mergeCells count="1">
    <mergeCell ref="E21:M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495E-33C5-4CDE-9FEC-1FE4543C1F8B}">
  <dimension ref="A1:P168"/>
  <sheetViews>
    <sheetView workbookViewId="0">
      <selection activeCell="M8" sqref="M8"/>
    </sheetView>
  </sheetViews>
  <sheetFormatPr defaultRowHeight="15" x14ac:dyDescent="0.25"/>
  <cols>
    <col min="1" max="1" width="27.85546875" bestFit="1" customWidth="1"/>
    <col min="2" max="2" width="15.28515625" customWidth="1"/>
    <col min="5" max="6" width="0" hidden="1" customWidth="1"/>
    <col min="7" max="7" width="9.5703125" bestFit="1" customWidth="1"/>
    <col min="8" max="8" width="21.5703125" bestFit="1" customWidth="1"/>
    <col min="9" max="9" width="23.28515625" bestFit="1" customWidth="1"/>
    <col min="10" max="10" width="12.28515625" bestFit="1" customWidth="1"/>
    <col min="11" max="11" width="8.140625" customWidth="1"/>
    <col min="12" max="12" width="7" customWidth="1"/>
    <col min="13" max="13" width="24.5703125" customWidth="1"/>
    <col min="14" max="14" width="12.28515625" customWidth="1"/>
    <col min="15" max="15" width="11.28515625" customWidth="1"/>
    <col min="16" max="16" width="12.85546875" customWidth="1"/>
  </cols>
  <sheetData>
    <row r="1" spans="1:16" x14ac:dyDescent="0.25">
      <c r="A1" s="2" t="s">
        <v>1</v>
      </c>
      <c r="B1" s="2" t="s">
        <v>2</v>
      </c>
      <c r="C1" s="3"/>
      <c r="D1" s="2" t="s">
        <v>3</v>
      </c>
      <c r="E1" s="2"/>
      <c r="F1" s="3"/>
    </row>
    <row r="2" spans="1:16" ht="15.75" thickBot="1" x14ac:dyDescent="0.3"/>
    <row r="3" spans="1:16" ht="31.5" thickBot="1" x14ac:dyDescent="0.35">
      <c r="A3" s="4" t="s">
        <v>4</v>
      </c>
      <c r="B3" s="5" t="s">
        <v>5</v>
      </c>
      <c r="C3" s="4" t="s">
        <v>6</v>
      </c>
      <c r="D3" s="4" t="s">
        <v>7</v>
      </c>
      <c r="E3" s="4" t="s">
        <v>8</v>
      </c>
      <c r="F3" s="4" t="s">
        <v>9</v>
      </c>
      <c r="G3" s="4" t="s">
        <v>10</v>
      </c>
      <c r="H3" s="4" t="s">
        <v>11</v>
      </c>
      <c r="I3" s="4" t="s">
        <v>12</v>
      </c>
      <c r="J3" s="4" t="s">
        <v>13</v>
      </c>
      <c r="K3" s="4" t="s">
        <v>14</v>
      </c>
      <c r="L3" s="4" t="s">
        <v>15</v>
      </c>
      <c r="M3" s="4" t="s">
        <v>16</v>
      </c>
      <c r="N3" s="4" t="s">
        <v>17</v>
      </c>
      <c r="O3" s="4" t="s">
        <v>18</v>
      </c>
      <c r="P3" s="6" t="s">
        <v>19</v>
      </c>
    </row>
    <row r="4" spans="1:16" x14ac:dyDescent="0.25">
      <c r="A4" s="7" t="s">
        <v>20</v>
      </c>
      <c r="B4" s="8"/>
      <c r="C4" s="9"/>
      <c r="D4" s="10" t="s">
        <v>21</v>
      </c>
      <c r="E4" s="10"/>
      <c r="F4" s="10"/>
      <c r="G4" s="11"/>
    </row>
    <row r="5" spans="1:16" x14ac:dyDescent="0.25">
      <c r="A5" s="7" t="s">
        <v>22</v>
      </c>
      <c r="B5" s="8"/>
      <c r="C5" s="9" t="s">
        <v>23</v>
      </c>
      <c r="D5" s="10"/>
      <c r="E5" s="10"/>
      <c r="F5" s="10"/>
      <c r="G5" s="11">
        <v>7.5</v>
      </c>
    </row>
    <row r="6" spans="1:16" x14ac:dyDescent="0.25">
      <c r="A6" s="7" t="s">
        <v>24</v>
      </c>
      <c r="B6" s="8"/>
      <c r="C6" s="9"/>
      <c r="D6" s="10" t="s">
        <v>25</v>
      </c>
      <c r="E6" s="10"/>
      <c r="F6" s="10"/>
      <c r="G6" s="11"/>
    </row>
    <row r="7" spans="1:16" ht="45" x14ac:dyDescent="0.25">
      <c r="A7" s="126" t="s">
        <v>26</v>
      </c>
      <c r="B7" s="127"/>
      <c r="C7" s="128" t="s">
        <v>27</v>
      </c>
      <c r="D7" s="129" t="s">
        <v>28</v>
      </c>
      <c r="E7" s="129"/>
      <c r="F7" s="129"/>
      <c r="G7" s="130">
        <v>38.5</v>
      </c>
      <c r="H7" s="100" t="s">
        <v>29</v>
      </c>
      <c r="I7" s="100" t="s">
        <v>30</v>
      </c>
      <c r="J7" s="100" t="s">
        <v>31</v>
      </c>
      <c r="K7" s="131">
        <v>1</v>
      </c>
      <c r="L7" s="132">
        <v>0.2</v>
      </c>
      <c r="M7" s="28" t="s">
        <v>1783</v>
      </c>
      <c r="N7" s="131" t="s">
        <v>32</v>
      </c>
      <c r="O7" s="131" t="s">
        <v>33</v>
      </c>
      <c r="P7" s="28" t="s">
        <v>34</v>
      </c>
    </row>
    <row r="8" spans="1:16" ht="45" x14ac:dyDescent="0.25">
      <c r="A8" s="126"/>
      <c r="B8" s="127"/>
      <c r="C8" s="128"/>
      <c r="D8" s="129"/>
      <c r="E8" s="129"/>
      <c r="F8" s="129"/>
      <c r="G8" s="130"/>
      <c r="H8" s="100" t="s">
        <v>35</v>
      </c>
      <c r="I8" s="100" t="s">
        <v>36</v>
      </c>
      <c r="J8" s="100" t="s">
        <v>31</v>
      </c>
      <c r="K8" s="131">
        <v>1</v>
      </c>
      <c r="L8" s="132">
        <v>0.2</v>
      </c>
      <c r="M8" s="28" t="s">
        <v>1784</v>
      </c>
      <c r="N8" s="131" t="s">
        <v>32</v>
      </c>
      <c r="O8" s="131" t="s">
        <v>33</v>
      </c>
      <c r="P8" s="28" t="s">
        <v>37</v>
      </c>
    </row>
    <row r="9" spans="1:16" x14ac:dyDescent="0.25">
      <c r="A9" s="7" t="s">
        <v>38</v>
      </c>
      <c r="B9" s="8"/>
      <c r="C9" s="9" t="s">
        <v>39</v>
      </c>
      <c r="D9" s="10" t="s">
        <v>40</v>
      </c>
      <c r="E9" s="10"/>
      <c r="F9" s="10"/>
      <c r="G9" s="11">
        <v>21.25</v>
      </c>
      <c r="L9" s="12"/>
    </row>
    <row r="10" spans="1:16" ht="15.75" thickBot="1" x14ac:dyDescent="0.3">
      <c r="A10" s="7" t="s">
        <v>41</v>
      </c>
      <c r="B10" s="8"/>
      <c r="C10" s="9" t="s">
        <v>42</v>
      </c>
      <c r="D10" s="10" t="s">
        <v>43</v>
      </c>
      <c r="E10" s="10"/>
      <c r="F10" s="10" t="s">
        <v>44</v>
      </c>
      <c r="G10" s="11">
        <v>52.5</v>
      </c>
      <c r="K10" s="14"/>
      <c r="L10" s="14"/>
    </row>
    <row r="11" spans="1:16" ht="15.75" thickBot="1" x14ac:dyDescent="0.3">
      <c r="A11" s="15">
        <v>6</v>
      </c>
      <c r="B11" s="16" t="s">
        <v>45</v>
      </c>
      <c r="C11" s="17">
        <v>4</v>
      </c>
      <c r="D11" s="18"/>
      <c r="E11" s="19"/>
      <c r="F11" s="19"/>
      <c r="G11" s="20">
        <f>SUM(G4:G10)</f>
        <v>119.75</v>
      </c>
      <c r="H11" s="18"/>
      <c r="I11" s="18"/>
      <c r="J11" s="18"/>
      <c r="K11" s="20">
        <f t="shared" ref="K11:L11" si="0">SUM(K4:K10)</f>
        <v>2</v>
      </c>
      <c r="L11" s="20">
        <f t="shared" si="0"/>
        <v>0.4</v>
      </c>
      <c r="M11" s="21"/>
      <c r="N11" s="21"/>
      <c r="O11" s="21"/>
      <c r="P11" s="21"/>
    </row>
    <row r="13" spans="1:16" ht="45.75" customHeight="1" x14ac:dyDescent="0.25">
      <c r="A13" s="152" t="s">
        <v>46</v>
      </c>
      <c r="B13" s="152"/>
      <c r="C13" s="152"/>
      <c r="D13" s="152"/>
      <c r="E13" s="152"/>
      <c r="F13" s="152"/>
      <c r="G13" s="152"/>
      <c r="H13" s="152"/>
      <c r="I13" s="152"/>
      <c r="J13" s="152"/>
      <c r="K13" s="152"/>
      <c r="L13" s="152"/>
      <c r="M13" s="152"/>
      <c r="N13" s="152"/>
      <c r="O13" s="152"/>
      <c r="P13" s="152"/>
    </row>
    <row r="14" spans="1:16" ht="15.75" thickBot="1" x14ac:dyDescent="0.3">
      <c r="A14" s="22"/>
      <c r="B14" s="22"/>
      <c r="C14" s="22"/>
      <c r="D14" s="22"/>
      <c r="E14" s="22"/>
      <c r="F14" s="22"/>
      <c r="G14" s="22"/>
      <c r="H14" s="22"/>
      <c r="I14" s="22"/>
      <c r="J14" s="22"/>
      <c r="K14" s="22"/>
      <c r="L14" s="22"/>
      <c r="M14" s="22"/>
      <c r="N14" s="22"/>
      <c r="O14" s="22"/>
      <c r="P14" s="22"/>
    </row>
    <row r="15" spans="1:16" ht="31.5" thickBot="1" x14ac:dyDescent="0.35">
      <c r="A15" s="4" t="s">
        <v>4</v>
      </c>
      <c r="B15" s="5" t="s">
        <v>47</v>
      </c>
      <c r="C15" s="4" t="s">
        <v>6</v>
      </c>
      <c r="D15" s="4" t="s">
        <v>7</v>
      </c>
      <c r="E15" s="4" t="s">
        <v>8</v>
      </c>
      <c r="F15" s="4" t="s">
        <v>9</v>
      </c>
      <c r="G15" s="4" t="s">
        <v>10</v>
      </c>
      <c r="H15" s="4" t="s">
        <v>11</v>
      </c>
      <c r="I15" s="4" t="s">
        <v>12</v>
      </c>
      <c r="J15" s="4" t="s">
        <v>13</v>
      </c>
      <c r="K15" s="4" t="s">
        <v>14</v>
      </c>
      <c r="L15" s="4" t="s">
        <v>15</v>
      </c>
      <c r="M15" s="4" t="s">
        <v>16</v>
      </c>
      <c r="N15" s="4" t="s">
        <v>17</v>
      </c>
      <c r="O15" s="4" t="s">
        <v>18</v>
      </c>
      <c r="P15" s="6" t="s">
        <v>19</v>
      </c>
    </row>
    <row r="16" spans="1:16" x14ac:dyDescent="0.25">
      <c r="A16" s="7" t="s">
        <v>48</v>
      </c>
      <c r="B16" s="23"/>
      <c r="C16" s="9" t="s">
        <v>49</v>
      </c>
      <c r="D16" s="10" t="s">
        <v>50</v>
      </c>
      <c r="E16" s="10" t="s">
        <v>51</v>
      </c>
      <c r="F16" s="24"/>
      <c r="G16" s="11">
        <f>91.5+181.25</f>
        <v>272.75</v>
      </c>
      <c r="L16" s="12"/>
    </row>
    <row r="17" spans="1:16" x14ac:dyDescent="0.25">
      <c r="A17" s="7" t="s">
        <v>52</v>
      </c>
      <c r="B17" s="8"/>
      <c r="C17" s="9" t="s">
        <v>53</v>
      </c>
      <c r="D17" s="10" t="s">
        <v>54</v>
      </c>
      <c r="E17" s="24"/>
      <c r="F17" s="24"/>
      <c r="G17" s="11">
        <v>11.75</v>
      </c>
      <c r="L17" s="12"/>
    </row>
    <row r="18" spans="1:16" x14ac:dyDescent="0.25">
      <c r="A18" s="7" t="s">
        <v>48</v>
      </c>
      <c r="B18" s="8"/>
      <c r="C18" s="9" t="s">
        <v>55</v>
      </c>
      <c r="D18" s="10" t="s">
        <v>56</v>
      </c>
      <c r="E18" s="24"/>
      <c r="F18" s="24"/>
      <c r="G18" s="11">
        <v>11.75</v>
      </c>
      <c r="L18" s="12"/>
    </row>
    <row r="19" spans="1:16" x14ac:dyDescent="0.25">
      <c r="A19" s="7" t="s">
        <v>57</v>
      </c>
      <c r="B19" s="8"/>
      <c r="C19" s="9" t="s">
        <v>58</v>
      </c>
      <c r="D19" s="10" t="s">
        <v>59</v>
      </c>
      <c r="E19" s="24"/>
      <c r="F19" s="24"/>
      <c r="G19" s="11">
        <v>36</v>
      </c>
      <c r="L19" s="12"/>
    </row>
    <row r="20" spans="1:16" x14ac:dyDescent="0.25">
      <c r="A20" s="7" t="s">
        <v>60</v>
      </c>
      <c r="B20" s="8"/>
      <c r="C20" s="9" t="s">
        <v>61</v>
      </c>
      <c r="D20" s="10" t="s">
        <v>62</v>
      </c>
      <c r="E20" s="24"/>
      <c r="F20" s="24"/>
      <c r="G20" s="11">
        <v>8.75</v>
      </c>
      <c r="L20" s="12"/>
    </row>
    <row r="21" spans="1:16" x14ac:dyDescent="0.25">
      <c r="A21" s="7" t="s">
        <v>57</v>
      </c>
      <c r="B21" s="8"/>
      <c r="C21" s="9" t="s">
        <v>63</v>
      </c>
      <c r="D21" s="10" t="s">
        <v>64</v>
      </c>
      <c r="E21" s="24"/>
      <c r="F21" s="24"/>
      <c r="G21" s="11">
        <v>8.75</v>
      </c>
      <c r="L21" s="12"/>
    </row>
    <row r="22" spans="1:16" x14ac:dyDescent="0.25">
      <c r="A22" s="7" t="s">
        <v>65</v>
      </c>
      <c r="B22" s="8"/>
      <c r="C22" s="9" t="s">
        <v>66</v>
      </c>
      <c r="D22" s="10">
        <v>10.17</v>
      </c>
      <c r="E22" s="24"/>
      <c r="F22" s="24"/>
      <c r="G22" s="11">
        <v>27</v>
      </c>
      <c r="L22" s="12"/>
    </row>
    <row r="23" spans="1:16" x14ac:dyDescent="0.25">
      <c r="A23" s="7" t="s">
        <v>67</v>
      </c>
      <c r="B23" s="8"/>
      <c r="C23" s="9" t="s">
        <v>68</v>
      </c>
      <c r="D23" s="10" t="s">
        <v>69</v>
      </c>
      <c r="E23" s="10">
        <v>11.25</v>
      </c>
      <c r="F23" s="10" t="s">
        <v>70</v>
      </c>
      <c r="G23" s="11">
        <v>20.25</v>
      </c>
      <c r="L23" s="12"/>
    </row>
    <row r="24" spans="1:16" x14ac:dyDescent="0.25">
      <c r="A24" s="7" t="s">
        <v>65</v>
      </c>
      <c r="B24" s="8"/>
      <c r="C24" s="9" t="s">
        <v>71</v>
      </c>
      <c r="D24" s="10" t="s">
        <v>72</v>
      </c>
      <c r="E24" s="10" t="s">
        <v>73</v>
      </c>
      <c r="F24" s="10" t="s">
        <v>74</v>
      </c>
      <c r="G24" s="11">
        <v>20.25</v>
      </c>
      <c r="L24" s="12"/>
    </row>
    <row r="25" spans="1:16" x14ac:dyDescent="0.25">
      <c r="A25" s="7" t="s">
        <v>75</v>
      </c>
      <c r="B25" s="8"/>
      <c r="C25" s="9"/>
      <c r="D25" s="10"/>
      <c r="E25" s="10" t="s">
        <v>76</v>
      </c>
      <c r="F25" s="10" t="s">
        <v>77</v>
      </c>
      <c r="G25" s="11">
        <v>33.5</v>
      </c>
      <c r="L25" s="12"/>
    </row>
    <row r="26" spans="1:16" x14ac:dyDescent="0.25">
      <c r="A26" s="7" t="s">
        <v>78</v>
      </c>
      <c r="B26" s="8"/>
      <c r="C26" s="9" t="s">
        <v>79</v>
      </c>
      <c r="D26" s="10" t="s">
        <v>80</v>
      </c>
      <c r="E26" s="10"/>
      <c r="F26" s="10"/>
      <c r="G26" s="11">
        <v>13.5</v>
      </c>
      <c r="L26" s="12"/>
    </row>
    <row r="27" spans="1:16" x14ac:dyDescent="0.25">
      <c r="A27" s="7" t="s">
        <v>81</v>
      </c>
      <c r="B27" s="8"/>
      <c r="C27" s="9" t="s">
        <v>82</v>
      </c>
      <c r="D27" s="10" t="s">
        <v>83</v>
      </c>
      <c r="E27" s="10"/>
      <c r="F27" s="10" t="s">
        <v>84</v>
      </c>
      <c r="G27" s="11">
        <v>14.75</v>
      </c>
      <c r="L27" s="12"/>
    </row>
    <row r="28" spans="1:16" x14ac:dyDescent="0.25">
      <c r="A28" s="7" t="s">
        <v>85</v>
      </c>
      <c r="B28" s="8"/>
      <c r="C28" s="9" t="s">
        <v>86</v>
      </c>
      <c r="D28" s="10" t="s">
        <v>87</v>
      </c>
      <c r="E28" s="10" t="s">
        <v>88</v>
      </c>
      <c r="F28" s="10" t="s">
        <v>89</v>
      </c>
      <c r="G28" s="11">
        <v>75.5</v>
      </c>
      <c r="L28" s="12"/>
    </row>
    <row r="29" spans="1:16" ht="45" x14ac:dyDescent="0.25">
      <c r="A29" s="126" t="s">
        <v>90</v>
      </c>
      <c r="B29" s="127"/>
      <c r="C29" s="128" t="s">
        <v>91</v>
      </c>
      <c r="D29" s="129" t="s">
        <v>92</v>
      </c>
      <c r="E29" s="133"/>
      <c r="F29" s="133"/>
      <c r="G29" s="130">
        <v>42</v>
      </c>
      <c r="H29" s="100" t="s">
        <v>93</v>
      </c>
      <c r="I29" s="100" t="s">
        <v>94</v>
      </c>
      <c r="J29" s="100" t="s">
        <v>95</v>
      </c>
      <c r="K29" s="131">
        <v>1</v>
      </c>
      <c r="L29" s="132">
        <v>0.21</v>
      </c>
      <c r="M29" s="28" t="s">
        <v>1785</v>
      </c>
      <c r="N29" s="131" t="s">
        <v>32</v>
      </c>
      <c r="O29" s="131" t="s">
        <v>33</v>
      </c>
      <c r="P29" s="131"/>
    </row>
    <row r="30" spans="1:16" ht="45.75" thickBot="1" x14ac:dyDescent="0.3">
      <c r="A30" s="126"/>
      <c r="B30" s="127"/>
      <c r="C30" s="128"/>
      <c r="D30" s="129"/>
      <c r="E30" s="133"/>
      <c r="F30" s="133"/>
      <c r="G30" s="130"/>
      <c r="H30" s="100" t="s">
        <v>93</v>
      </c>
      <c r="I30" s="100" t="s">
        <v>96</v>
      </c>
      <c r="J30" s="100" t="s">
        <v>97</v>
      </c>
      <c r="K30" s="131">
        <v>1</v>
      </c>
      <c r="L30" s="132">
        <v>0.21</v>
      </c>
      <c r="M30" s="28" t="s">
        <v>1785</v>
      </c>
      <c r="N30" s="131" t="s">
        <v>32</v>
      </c>
      <c r="O30" s="131" t="s">
        <v>33</v>
      </c>
      <c r="P30" s="131"/>
    </row>
    <row r="31" spans="1:16" ht="15.75" thickBot="1" x14ac:dyDescent="0.3">
      <c r="A31" s="25">
        <v>11</v>
      </c>
      <c r="B31" s="16" t="s">
        <v>45</v>
      </c>
      <c r="C31" s="26" t="s">
        <v>98</v>
      </c>
      <c r="D31" s="27"/>
      <c r="E31" s="18"/>
      <c r="F31" s="18"/>
      <c r="G31" s="20">
        <f>SUM(G16:G30)</f>
        <v>596.5</v>
      </c>
      <c r="H31" s="21"/>
      <c r="I31" s="21"/>
      <c r="J31" s="21"/>
      <c r="K31" s="20">
        <f t="shared" ref="K31:L31" si="1">SUM(K16:K30)</f>
        <v>2</v>
      </c>
      <c r="L31" s="20">
        <f t="shared" si="1"/>
        <v>0.42</v>
      </c>
      <c r="M31" s="21"/>
      <c r="N31" s="21"/>
      <c r="O31" s="21"/>
      <c r="P31" s="21"/>
    </row>
    <row r="33" spans="1:16" ht="123" customHeight="1" x14ac:dyDescent="0.25">
      <c r="A33" s="150" t="s">
        <v>99</v>
      </c>
      <c r="B33" s="150"/>
      <c r="C33" s="150"/>
      <c r="D33" s="150"/>
      <c r="E33" s="150"/>
      <c r="F33" s="150"/>
      <c r="G33" s="150"/>
      <c r="H33" s="150"/>
      <c r="I33" s="150"/>
      <c r="J33" s="150"/>
      <c r="K33" s="150"/>
      <c r="L33" s="150"/>
      <c r="M33" s="150"/>
      <c r="N33" s="150"/>
      <c r="O33" s="150"/>
      <c r="P33" s="150"/>
    </row>
    <row r="34" spans="1:16" ht="15.75" thickBot="1" x14ac:dyDescent="0.3"/>
    <row r="35" spans="1:16" ht="31.5" thickBot="1" x14ac:dyDescent="0.35">
      <c r="A35" s="4" t="s">
        <v>4</v>
      </c>
      <c r="B35" s="5" t="s">
        <v>100</v>
      </c>
      <c r="C35" s="4" t="s">
        <v>6</v>
      </c>
      <c r="D35" s="4" t="s">
        <v>7</v>
      </c>
      <c r="E35" s="4" t="s">
        <v>8</v>
      </c>
      <c r="F35" s="4" t="s">
        <v>9</v>
      </c>
      <c r="G35" s="4" t="s">
        <v>10</v>
      </c>
      <c r="H35" s="4" t="s">
        <v>11</v>
      </c>
      <c r="I35" s="4" t="s">
        <v>12</v>
      </c>
      <c r="J35" s="4" t="s">
        <v>13</v>
      </c>
      <c r="K35" s="4" t="s">
        <v>14</v>
      </c>
      <c r="L35" s="4" t="s">
        <v>15</v>
      </c>
      <c r="M35" s="4" t="s">
        <v>16</v>
      </c>
      <c r="N35" s="4" t="s">
        <v>17</v>
      </c>
      <c r="O35" s="4" t="s">
        <v>18</v>
      </c>
      <c r="P35" s="6" t="s">
        <v>19</v>
      </c>
    </row>
    <row r="36" spans="1:16" x14ac:dyDescent="0.25">
      <c r="A36" s="7" t="s">
        <v>38</v>
      </c>
      <c r="B36" s="8"/>
      <c r="C36" s="9" t="s">
        <v>101</v>
      </c>
      <c r="D36" s="10" t="s">
        <v>102</v>
      </c>
      <c r="E36" s="24"/>
      <c r="F36" s="24"/>
      <c r="G36" s="11">
        <f>52.5+91.5</f>
        <v>144</v>
      </c>
      <c r="H36" s="3"/>
      <c r="I36" s="3"/>
      <c r="J36" s="3"/>
      <c r="L36" s="12"/>
    </row>
    <row r="37" spans="1:16" x14ac:dyDescent="0.25">
      <c r="A37" s="7" t="s">
        <v>103</v>
      </c>
      <c r="B37" s="8"/>
      <c r="C37" s="9" t="s">
        <v>104</v>
      </c>
      <c r="D37" s="10"/>
      <c r="E37" s="10"/>
      <c r="F37" s="10"/>
      <c r="G37" s="11">
        <v>158</v>
      </c>
      <c r="H37" s="3"/>
      <c r="I37" s="3"/>
      <c r="J37" s="3"/>
      <c r="L37" s="12"/>
    </row>
    <row r="38" spans="1:16" x14ac:dyDescent="0.25">
      <c r="A38" s="7" t="s">
        <v>105</v>
      </c>
      <c r="B38" s="8"/>
      <c r="C38" s="9"/>
      <c r="D38" s="10" t="s">
        <v>106</v>
      </c>
      <c r="E38" s="10"/>
      <c r="F38" s="10" t="s">
        <v>107</v>
      </c>
      <c r="G38" s="11"/>
      <c r="H38" s="3"/>
      <c r="I38" s="3"/>
      <c r="J38" s="3"/>
      <c r="L38" s="12"/>
    </row>
    <row r="39" spans="1:16" x14ac:dyDescent="0.25">
      <c r="A39" s="7" t="s">
        <v>108</v>
      </c>
      <c r="B39" s="8"/>
      <c r="C39" s="9" t="s">
        <v>109</v>
      </c>
      <c r="D39" s="10" t="s">
        <v>110</v>
      </c>
      <c r="E39" s="10"/>
      <c r="F39" s="10"/>
      <c r="G39" s="11">
        <v>74.5</v>
      </c>
      <c r="H39" s="3"/>
      <c r="I39" s="3"/>
      <c r="J39" s="3"/>
      <c r="L39" s="12"/>
    </row>
    <row r="40" spans="1:16" x14ac:dyDescent="0.25">
      <c r="A40" s="7" t="s">
        <v>111</v>
      </c>
      <c r="B40" s="8"/>
      <c r="C40" s="9" t="s">
        <v>112</v>
      </c>
      <c r="D40" s="10" t="s">
        <v>113</v>
      </c>
      <c r="E40" s="10"/>
      <c r="F40" s="10"/>
      <c r="G40" s="11"/>
      <c r="H40" s="3"/>
      <c r="I40" s="3"/>
      <c r="J40" s="3"/>
      <c r="L40" s="12"/>
    </row>
    <row r="41" spans="1:16" x14ac:dyDescent="0.25">
      <c r="A41" s="7" t="s">
        <v>114</v>
      </c>
      <c r="B41" s="8"/>
      <c r="C41" s="9" t="s">
        <v>115</v>
      </c>
      <c r="D41" s="10" t="s">
        <v>116</v>
      </c>
      <c r="E41" s="10"/>
      <c r="F41" s="10"/>
      <c r="G41" s="11">
        <v>8.5</v>
      </c>
      <c r="H41" s="3"/>
      <c r="I41" s="3"/>
      <c r="J41" s="3"/>
      <c r="L41" s="12"/>
    </row>
    <row r="42" spans="1:16" ht="30" x14ac:dyDescent="0.25">
      <c r="A42" s="126" t="s">
        <v>117</v>
      </c>
      <c r="B42" s="127"/>
      <c r="C42" s="128" t="s">
        <v>118</v>
      </c>
      <c r="D42" s="129" t="s">
        <v>119</v>
      </c>
      <c r="E42" s="129"/>
      <c r="F42" s="129"/>
      <c r="G42" s="130">
        <v>8.5</v>
      </c>
      <c r="H42" s="100" t="s">
        <v>120</v>
      </c>
      <c r="I42" s="100" t="s">
        <v>121</v>
      </c>
      <c r="J42" s="100" t="s">
        <v>31</v>
      </c>
      <c r="K42" s="131">
        <v>1</v>
      </c>
      <c r="L42" s="132">
        <v>0.2</v>
      </c>
      <c r="M42" s="28" t="s">
        <v>1786</v>
      </c>
      <c r="N42" s="131" t="s">
        <v>32</v>
      </c>
      <c r="O42" s="131" t="s">
        <v>33</v>
      </c>
      <c r="P42" s="28" t="s">
        <v>122</v>
      </c>
    </row>
    <row r="43" spans="1:16" ht="45" x14ac:dyDescent="0.25">
      <c r="A43" s="126"/>
      <c r="B43" s="127"/>
      <c r="C43" s="128"/>
      <c r="D43" s="129"/>
      <c r="E43" s="129"/>
      <c r="F43" s="129"/>
      <c r="G43" s="130"/>
      <c r="H43" s="100" t="s">
        <v>123</v>
      </c>
      <c r="I43" s="100" t="s">
        <v>124</v>
      </c>
      <c r="J43" s="100" t="s">
        <v>125</v>
      </c>
      <c r="K43" s="131">
        <v>1</v>
      </c>
      <c r="L43" s="132">
        <v>0.2</v>
      </c>
      <c r="M43" s="28" t="s">
        <v>1787</v>
      </c>
      <c r="N43" s="131" t="s">
        <v>32</v>
      </c>
      <c r="O43" s="131" t="s">
        <v>33</v>
      </c>
      <c r="P43" s="28" t="s">
        <v>126</v>
      </c>
    </row>
    <row r="44" spans="1:16" ht="30" x14ac:dyDescent="0.25">
      <c r="A44" s="126"/>
      <c r="B44" s="127"/>
      <c r="C44" s="128"/>
      <c r="D44" s="129"/>
      <c r="E44" s="129"/>
      <c r="F44" s="129"/>
      <c r="G44" s="130"/>
      <c r="H44" s="100" t="s">
        <v>123</v>
      </c>
      <c r="I44" s="100" t="s">
        <v>127</v>
      </c>
      <c r="J44" s="100" t="s">
        <v>31</v>
      </c>
      <c r="K44" s="131">
        <v>1</v>
      </c>
      <c r="L44" s="132">
        <v>0.21</v>
      </c>
      <c r="M44" s="28" t="s">
        <v>1787</v>
      </c>
      <c r="N44" s="131" t="s">
        <v>32</v>
      </c>
      <c r="O44" s="131" t="s">
        <v>33</v>
      </c>
      <c r="P44" s="28" t="s">
        <v>128</v>
      </c>
    </row>
    <row r="45" spans="1:16" ht="60" x14ac:dyDescent="0.25">
      <c r="A45" s="126" t="s">
        <v>129</v>
      </c>
      <c r="B45" s="127"/>
      <c r="C45" s="128" t="s">
        <v>130</v>
      </c>
      <c r="D45" s="129" t="s">
        <v>131</v>
      </c>
      <c r="E45" s="129"/>
      <c r="F45" s="129"/>
      <c r="G45" s="130"/>
      <c r="H45" s="100" t="s">
        <v>132</v>
      </c>
      <c r="I45" s="100" t="s">
        <v>124</v>
      </c>
      <c r="J45" s="100" t="s">
        <v>125</v>
      </c>
      <c r="K45" s="131">
        <v>1</v>
      </c>
      <c r="L45" s="134">
        <v>0.185</v>
      </c>
      <c r="M45" s="28" t="s">
        <v>133</v>
      </c>
      <c r="N45" s="131" t="s">
        <v>134</v>
      </c>
      <c r="O45" s="131" t="s">
        <v>135</v>
      </c>
      <c r="P45" s="131"/>
    </row>
    <row r="46" spans="1:16" x14ac:dyDescent="0.25">
      <c r="A46" s="126" t="s">
        <v>105</v>
      </c>
      <c r="B46" s="127"/>
      <c r="C46" s="128" t="s">
        <v>136</v>
      </c>
      <c r="D46" s="129" t="s">
        <v>137</v>
      </c>
      <c r="E46" s="129"/>
      <c r="F46" s="129"/>
      <c r="G46" s="130">
        <v>73.75</v>
      </c>
      <c r="H46" s="100"/>
      <c r="I46" s="100"/>
      <c r="J46" s="100"/>
      <c r="K46" s="131"/>
      <c r="L46" s="132"/>
      <c r="M46" s="131"/>
      <c r="N46" s="131"/>
      <c r="O46" s="131"/>
      <c r="P46" s="131"/>
    </row>
    <row r="47" spans="1:16" x14ac:dyDescent="0.25">
      <c r="A47" s="126" t="s">
        <v>138</v>
      </c>
      <c r="B47" s="127"/>
      <c r="C47" s="128" t="s">
        <v>139</v>
      </c>
      <c r="D47" s="129" t="s">
        <v>91</v>
      </c>
      <c r="E47" s="129"/>
      <c r="F47" s="129"/>
      <c r="G47" s="130">
        <v>71.75</v>
      </c>
      <c r="H47" s="100"/>
      <c r="I47" s="100"/>
      <c r="J47" s="100"/>
      <c r="K47" s="131"/>
      <c r="L47" s="132"/>
      <c r="M47" s="131"/>
      <c r="N47" s="131"/>
      <c r="O47" s="131"/>
      <c r="P47" s="131"/>
    </row>
    <row r="48" spans="1:16" ht="45" x14ac:dyDescent="0.25">
      <c r="A48" s="126" t="s">
        <v>140</v>
      </c>
      <c r="B48" s="127"/>
      <c r="C48" s="128" t="s">
        <v>141</v>
      </c>
      <c r="D48" s="129" t="s">
        <v>142</v>
      </c>
      <c r="E48" s="129"/>
      <c r="F48" s="129"/>
      <c r="G48" s="130">
        <v>21.75</v>
      </c>
      <c r="H48" s="100" t="s">
        <v>143</v>
      </c>
      <c r="I48" s="100" t="s">
        <v>144</v>
      </c>
      <c r="J48" s="100" t="s">
        <v>31</v>
      </c>
      <c r="K48" s="131">
        <v>1</v>
      </c>
      <c r="L48" s="132">
        <v>0.2</v>
      </c>
      <c r="M48" s="28" t="s">
        <v>1788</v>
      </c>
      <c r="N48" s="131" t="s">
        <v>32</v>
      </c>
      <c r="O48" s="131" t="s">
        <v>33</v>
      </c>
      <c r="P48" s="131"/>
    </row>
    <row r="49" spans="1:16" ht="45" x14ac:dyDescent="0.25">
      <c r="A49" s="126" t="s">
        <v>145</v>
      </c>
      <c r="B49" s="127"/>
      <c r="C49" s="128" t="s">
        <v>146</v>
      </c>
      <c r="D49" s="129" t="s">
        <v>147</v>
      </c>
      <c r="E49" s="129"/>
      <c r="F49" s="129"/>
      <c r="G49" s="130"/>
      <c r="H49" s="100" t="s">
        <v>148</v>
      </c>
      <c r="I49" s="100" t="s">
        <v>144</v>
      </c>
      <c r="J49" s="100" t="s">
        <v>149</v>
      </c>
      <c r="K49" s="131">
        <v>1</v>
      </c>
      <c r="L49" s="132">
        <v>0.21</v>
      </c>
      <c r="M49" s="28" t="s">
        <v>1789</v>
      </c>
      <c r="N49" s="131" t="s">
        <v>134</v>
      </c>
      <c r="O49" s="131" t="s">
        <v>135</v>
      </c>
      <c r="P49" s="131"/>
    </row>
    <row r="50" spans="1:16" ht="15.75" thickBot="1" x14ac:dyDescent="0.3">
      <c r="A50" s="7" t="s">
        <v>150</v>
      </c>
      <c r="B50" s="8"/>
      <c r="C50" s="9" t="s">
        <v>151</v>
      </c>
      <c r="D50" s="10"/>
      <c r="E50" s="10"/>
      <c r="F50" s="10"/>
      <c r="G50" s="11">
        <v>52</v>
      </c>
      <c r="H50" s="3"/>
      <c r="I50" s="3"/>
      <c r="J50" s="3"/>
      <c r="L50" s="12"/>
    </row>
    <row r="51" spans="1:16" ht="15.75" thickBot="1" x14ac:dyDescent="0.3">
      <c r="A51" s="25">
        <v>10</v>
      </c>
      <c r="B51" s="16" t="s">
        <v>45</v>
      </c>
      <c r="C51" s="26" t="s">
        <v>152</v>
      </c>
      <c r="D51" s="27"/>
      <c r="E51" s="27"/>
      <c r="F51" s="27"/>
      <c r="G51" s="20">
        <f>SUM(G36:G50)</f>
        <v>612.75</v>
      </c>
      <c r="H51" s="29"/>
      <c r="I51" s="29"/>
      <c r="J51" s="29"/>
      <c r="K51" s="20">
        <f t="shared" ref="K51:L51" si="2">SUM(K36:K50)</f>
        <v>6</v>
      </c>
      <c r="L51" s="20">
        <f t="shared" si="2"/>
        <v>1.2049999999999998</v>
      </c>
      <c r="M51" s="21"/>
      <c r="N51" s="21"/>
      <c r="O51" s="21"/>
      <c r="P51" s="21"/>
    </row>
    <row r="53" spans="1:16" ht="31.5" customHeight="1" x14ac:dyDescent="0.25">
      <c r="A53" s="150" t="s">
        <v>153</v>
      </c>
      <c r="B53" s="150"/>
      <c r="C53" s="150"/>
      <c r="D53" s="150"/>
      <c r="E53" s="150"/>
      <c r="F53" s="150"/>
      <c r="G53" s="150"/>
      <c r="H53" s="150"/>
      <c r="I53" s="150"/>
      <c r="J53" s="150"/>
      <c r="K53" s="150"/>
      <c r="L53" s="150"/>
      <c r="M53" s="150"/>
      <c r="N53" s="150"/>
      <c r="O53" s="150"/>
      <c r="P53" s="150"/>
    </row>
    <row r="54" spans="1:16" ht="63.75" customHeight="1" x14ac:dyDescent="0.25">
      <c r="A54" s="150" t="s">
        <v>154</v>
      </c>
      <c r="B54" s="150"/>
      <c r="C54" s="150"/>
      <c r="D54" s="150"/>
      <c r="E54" s="150"/>
      <c r="F54" s="150"/>
      <c r="G54" s="150"/>
      <c r="H54" s="150"/>
      <c r="I54" s="150"/>
      <c r="J54" s="150"/>
      <c r="K54" s="150"/>
      <c r="L54" s="150"/>
      <c r="M54" s="150"/>
      <c r="N54" s="150"/>
      <c r="O54" s="150"/>
      <c r="P54" s="150"/>
    </row>
    <row r="55" spans="1:16" ht="50.25" customHeight="1" x14ac:dyDescent="0.25">
      <c r="A55" s="150" t="s">
        <v>155</v>
      </c>
      <c r="B55" s="150"/>
      <c r="C55" s="150"/>
      <c r="D55" s="150"/>
      <c r="E55" s="150"/>
      <c r="F55" s="150"/>
      <c r="G55" s="150"/>
      <c r="H55" s="150"/>
      <c r="I55" s="150"/>
      <c r="J55" s="150"/>
      <c r="K55" s="150"/>
      <c r="L55" s="150"/>
      <c r="M55" s="150"/>
      <c r="N55" s="150"/>
      <c r="O55" s="150"/>
      <c r="P55" s="150"/>
    </row>
    <row r="56" spans="1:16" ht="15.75" thickBot="1" x14ac:dyDescent="0.3"/>
    <row r="57" spans="1:16" ht="31.5" thickBot="1" x14ac:dyDescent="0.35">
      <c r="A57" s="4" t="s">
        <v>4</v>
      </c>
      <c r="B57" s="5" t="s">
        <v>156</v>
      </c>
      <c r="C57" s="4" t="s">
        <v>6</v>
      </c>
      <c r="D57" s="4" t="s">
        <v>7</v>
      </c>
      <c r="E57" s="4" t="s">
        <v>8</v>
      </c>
      <c r="F57" s="4" t="s">
        <v>9</v>
      </c>
      <c r="G57" s="4" t="s">
        <v>10</v>
      </c>
      <c r="H57" s="4" t="s">
        <v>11</v>
      </c>
      <c r="I57" s="4" t="s">
        <v>12</v>
      </c>
      <c r="J57" s="4" t="s">
        <v>13</v>
      </c>
      <c r="K57" s="4" t="s">
        <v>14</v>
      </c>
      <c r="L57" s="4" t="s">
        <v>15</v>
      </c>
      <c r="M57" s="4" t="s">
        <v>16</v>
      </c>
      <c r="N57" s="4" t="s">
        <v>17</v>
      </c>
      <c r="O57" s="4" t="s">
        <v>18</v>
      </c>
      <c r="P57" s="6" t="s">
        <v>19</v>
      </c>
    </row>
    <row r="58" spans="1:16" x14ac:dyDescent="0.25">
      <c r="A58" s="7" t="s">
        <v>157</v>
      </c>
      <c r="B58" s="8"/>
      <c r="C58" s="9"/>
      <c r="D58" s="10" t="s">
        <v>158</v>
      </c>
      <c r="E58" s="10"/>
      <c r="F58" s="10"/>
      <c r="G58" s="11"/>
      <c r="H58" s="3"/>
      <c r="I58" s="3"/>
      <c r="J58" s="3"/>
      <c r="L58" s="12"/>
    </row>
    <row r="59" spans="1:16" x14ac:dyDescent="0.25">
      <c r="A59" s="7" t="s">
        <v>159</v>
      </c>
      <c r="B59" s="8"/>
      <c r="C59" s="9"/>
      <c r="D59" s="10"/>
      <c r="E59" s="10"/>
      <c r="F59" s="10"/>
      <c r="G59" s="11">
        <f>191+67.75</f>
        <v>258.75</v>
      </c>
      <c r="H59" s="3"/>
      <c r="I59" s="3"/>
      <c r="J59" s="3"/>
      <c r="L59" s="12"/>
    </row>
    <row r="60" spans="1:16" x14ac:dyDescent="0.25">
      <c r="A60" s="7" t="s">
        <v>160</v>
      </c>
      <c r="B60" s="8"/>
      <c r="C60" s="9" t="s">
        <v>161</v>
      </c>
      <c r="D60" s="10" t="s">
        <v>162</v>
      </c>
      <c r="E60" s="10"/>
      <c r="F60" s="10"/>
      <c r="G60" s="11">
        <v>67.75</v>
      </c>
      <c r="H60" s="3"/>
      <c r="I60" s="3"/>
      <c r="J60" s="3"/>
      <c r="L60" s="12"/>
    </row>
    <row r="61" spans="1:16" ht="45" x14ac:dyDescent="0.25">
      <c r="A61" s="126" t="s">
        <v>163</v>
      </c>
      <c r="B61" s="127"/>
      <c r="C61" s="128" t="s">
        <v>164</v>
      </c>
      <c r="D61" s="129" t="s">
        <v>165</v>
      </c>
      <c r="E61" s="129"/>
      <c r="F61" s="129"/>
      <c r="G61" s="130">
        <v>45.75</v>
      </c>
      <c r="H61" s="100" t="s">
        <v>166</v>
      </c>
      <c r="I61" s="100" t="s">
        <v>167</v>
      </c>
      <c r="J61" s="100" t="s">
        <v>31</v>
      </c>
      <c r="K61" s="131">
        <v>1</v>
      </c>
      <c r="L61" s="132">
        <v>0.19</v>
      </c>
      <c r="M61" s="28" t="s">
        <v>1790</v>
      </c>
      <c r="N61" s="131" t="s">
        <v>32</v>
      </c>
      <c r="O61" s="131" t="s">
        <v>33</v>
      </c>
      <c r="P61" s="131"/>
    </row>
    <row r="62" spans="1:16" ht="45" x14ac:dyDescent="0.25">
      <c r="A62" s="126"/>
      <c r="B62" s="127"/>
      <c r="C62" s="128"/>
      <c r="D62" s="129"/>
      <c r="E62" s="129"/>
      <c r="F62" s="129"/>
      <c r="G62" s="130"/>
      <c r="H62" s="100" t="s">
        <v>169</v>
      </c>
      <c r="I62" s="100" t="s">
        <v>170</v>
      </c>
      <c r="J62" s="100" t="s">
        <v>31</v>
      </c>
      <c r="K62" s="131">
        <v>1</v>
      </c>
      <c r="L62" s="132">
        <v>0.19</v>
      </c>
      <c r="M62" s="28" t="s">
        <v>1791</v>
      </c>
      <c r="N62" s="131" t="s">
        <v>32</v>
      </c>
      <c r="O62" s="131" t="s">
        <v>33</v>
      </c>
      <c r="P62" s="131"/>
    </row>
    <row r="63" spans="1:16" x14ac:dyDescent="0.25">
      <c r="A63" s="126" t="s">
        <v>171</v>
      </c>
      <c r="B63" s="127"/>
      <c r="C63" s="128" t="s">
        <v>172</v>
      </c>
      <c r="D63" s="129" t="s">
        <v>173</v>
      </c>
      <c r="E63" s="129"/>
      <c r="F63" s="129"/>
      <c r="G63" s="130">
        <v>23</v>
      </c>
      <c r="H63" s="100"/>
      <c r="I63" s="100"/>
      <c r="J63" s="100"/>
      <c r="K63" s="131"/>
      <c r="L63" s="132"/>
      <c r="M63" s="131"/>
      <c r="N63" s="131"/>
      <c r="O63" s="131"/>
      <c r="P63" s="131"/>
    </row>
    <row r="64" spans="1:16" x14ac:dyDescent="0.25">
      <c r="A64" s="126" t="s">
        <v>174</v>
      </c>
      <c r="B64" s="127"/>
      <c r="C64" s="128" t="s">
        <v>175</v>
      </c>
      <c r="D64" s="129" t="s">
        <v>176</v>
      </c>
      <c r="E64" s="129"/>
      <c r="F64" s="129"/>
      <c r="G64" s="130"/>
      <c r="H64" s="100"/>
      <c r="I64" s="100"/>
      <c r="J64" s="100"/>
      <c r="K64" s="131"/>
      <c r="L64" s="132"/>
      <c r="M64" s="131"/>
      <c r="N64" s="131"/>
      <c r="O64" s="131"/>
      <c r="P64" s="131"/>
    </row>
    <row r="65" spans="1:16" x14ac:dyDescent="0.25">
      <c r="A65" s="126" t="s">
        <v>177</v>
      </c>
      <c r="B65" s="127"/>
      <c r="C65" s="128" t="s">
        <v>178</v>
      </c>
      <c r="D65" s="129" t="s">
        <v>179</v>
      </c>
      <c r="E65" s="129"/>
      <c r="F65" s="129"/>
      <c r="G65" s="130">
        <v>22.5</v>
      </c>
      <c r="H65" s="100"/>
      <c r="I65" s="100"/>
      <c r="J65" s="100"/>
      <c r="K65" s="131"/>
      <c r="L65" s="132"/>
      <c r="M65" s="131"/>
      <c r="N65" s="131"/>
      <c r="O65" s="131"/>
      <c r="P65" s="131"/>
    </row>
    <row r="66" spans="1:16" ht="45" x14ac:dyDescent="0.25">
      <c r="A66" s="126" t="s">
        <v>180</v>
      </c>
      <c r="B66" s="127"/>
      <c r="C66" s="128" t="s">
        <v>181</v>
      </c>
      <c r="D66" s="129" t="s">
        <v>182</v>
      </c>
      <c r="E66" s="129"/>
      <c r="F66" s="129"/>
      <c r="G66" s="130">
        <v>19.5</v>
      </c>
      <c r="H66" s="100" t="s">
        <v>183</v>
      </c>
      <c r="I66" s="100" t="s">
        <v>184</v>
      </c>
      <c r="J66" s="100" t="s">
        <v>185</v>
      </c>
      <c r="K66" s="131">
        <v>1</v>
      </c>
      <c r="L66" s="132">
        <v>0.19</v>
      </c>
      <c r="M66" s="28" t="s">
        <v>1792</v>
      </c>
      <c r="N66" s="131" t="s">
        <v>32</v>
      </c>
      <c r="O66" s="131" t="s">
        <v>135</v>
      </c>
      <c r="P66" s="28" t="s">
        <v>186</v>
      </c>
    </row>
    <row r="67" spans="1:16" x14ac:dyDescent="0.25">
      <c r="A67" s="126" t="s">
        <v>163</v>
      </c>
      <c r="B67" s="127"/>
      <c r="C67" s="128" t="s">
        <v>187</v>
      </c>
      <c r="D67" s="129" t="s">
        <v>188</v>
      </c>
      <c r="E67" s="129"/>
      <c r="F67" s="129"/>
      <c r="G67" s="130">
        <v>20</v>
      </c>
      <c r="H67" s="100"/>
      <c r="I67" s="100"/>
      <c r="J67" s="100"/>
      <c r="K67" s="131"/>
      <c r="L67" s="132"/>
      <c r="M67" s="131"/>
      <c r="N67" s="131"/>
      <c r="O67" s="131"/>
      <c r="P67" s="131"/>
    </row>
    <row r="68" spans="1:16" x14ac:dyDescent="0.25">
      <c r="A68" s="126" t="s">
        <v>189</v>
      </c>
      <c r="B68" s="127"/>
      <c r="C68" s="128" t="s">
        <v>190</v>
      </c>
      <c r="D68" s="129" t="s">
        <v>191</v>
      </c>
      <c r="E68" s="129"/>
      <c r="F68" s="129"/>
      <c r="G68" s="130">
        <v>38.25</v>
      </c>
      <c r="H68" s="100"/>
      <c r="I68" s="100"/>
      <c r="J68" s="100"/>
      <c r="K68" s="131"/>
      <c r="L68" s="132"/>
      <c r="M68" s="131"/>
      <c r="N68" s="131"/>
      <c r="O68" s="131"/>
      <c r="P68" s="131"/>
    </row>
    <row r="69" spans="1:16" ht="45" x14ac:dyDescent="0.25">
      <c r="A69" s="126" t="s">
        <v>192</v>
      </c>
      <c r="B69" s="127"/>
      <c r="C69" s="128" t="s">
        <v>193</v>
      </c>
      <c r="D69" s="129" t="s">
        <v>194</v>
      </c>
      <c r="E69" s="129"/>
      <c r="F69" s="129"/>
      <c r="G69" s="130">
        <v>65.5</v>
      </c>
      <c r="H69" s="100" t="s">
        <v>195</v>
      </c>
      <c r="I69" s="100" t="s">
        <v>196</v>
      </c>
      <c r="J69" s="100" t="s">
        <v>31</v>
      </c>
      <c r="K69" s="131">
        <v>1</v>
      </c>
      <c r="L69" s="132">
        <v>0.22</v>
      </c>
      <c r="M69" s="28" t="s">
        <v>1793</v>
      </c>
      <c r="N69" s="131" t="s">
        <v>32</v>
      </c>
      <c r="O69" s="131" t="s">
        <v>33</v>
      </c>
      <c r="P69" s="28" t="s">
        <v>196</v>
      </c>
    </row>
    <row r="70" spans="1:16" ht="45" x14ac:dyDescent="0.25">
      <c r="A70" s="126"/>
      <c r="B70" s="127"/>
      <c r="C70" s="128"/>
      <c r="D70" s="129"/>
      <c r="E70" s="129"/>
      <c r="F70" s="129"/>
      <c r="G70" s="130"/>
      <c r="H70" s="100" t="s">
        <v>197</v>
      </c>
      <c r="I70" s="100" t="s">
        <v>198</v>
      </c>
      <c r="J70" s="100" t="s">
        <v>31</v>
      </c>
      <c r="K70" s="131">
        <v>1</v>
      </c>
      <c r="L70" s="132">
        <v>0.2</v>
      </c>
      <c r="M70" s="28" t="s">
        <v>1794</v>
      </c>
      <c r="N70" s="131" t="s">
        <v>32</v>
      </c>
      <c r="O70" s="131" t="s">
        <v>33</v>
      </c>
      <c r="P70" s="28" t="s">
        <v>199</v>
      </c>
    </row>
    <row r="71" spans="1:16" ht="45" x14ac:dyDescent="0.25">
      <c r="A71" s="126"/>
      <c r="B71" s="127"/>
      <c r="C71" s="128"/>
      <c r="D71" s="129"/>
      <c r="E71" s="129"/>
      <c r="F71" s="129"/>
      <c r="G71" s="130"/>
      <c r="H71" s="100" t="s">
        <v>200</v>
      </c>
      <c r="I71" s="100" t="s">
        <v>201</v>
      </c>
      <c r="J71" s="100" t="s">
        <v>202</v>
      </c>
      <c r="K71" s="131">
        <v>1</v>
      </c>
      <c r="L71" s="132">
        <v>0.2</v>
      </c>
      <c r="M71" s="28" t="s">
        <v>1795</v>
      </c>
      <c r="N71" s="131" t="s">
        <v>32</v>
      </c>
      <c r="O71" s="131" t="s">
        <v>33</v>
      </c>
      <c r="P71" s="28" t="s">
        <v>203</v>
      </c>
    </row>
    <row r="72" spans="1:16" ht="45" x14ac:dyDescent="0.25">
      <c r="A72" s="126"/>
      <c r="B72" s="127"/>
      <c r="C72" s="128"/>
      <c r="D72" s="129"/>
      <c r="E72" s="129"/>
      <c r="F72" s="129"/>
      <c r="G72" s="130"/>
      <c r="H72" s="100" t="s">
        <v>204</v>
      </c>
      <c r="I72" s="100" t="s">
        <v>205</v>
      </c>
      <c r="J72" s="100" t="s">
        <v>31</v>
      </c>
      <c r="K72" s="131">
        <v>1</v>
      </c>
      <c r="L72" s="132">
        <v>0.2</v>
      </c>
      <c r="M72" s="28" t="s">
        <v>1796</v>
      </c>
      <c r="N72" s="131" t="s">
        <v>32</v>
      </c>
      <c r="O72" s="131" t="s">
        <v>33</v>
      </c>
      <c r="P72" s="131"/>
    </row>
    <row r="73" spans="1:16" x14ac:dyDescent="0.25">
      <c r="A73" s="7" t="s">
        <v>41</v>
      </c>
      <c r="B73" s="8"/>
      <c r="C73" s="9" t="s">
        <v>206</v>
      </c>
      <c r="D73" s="10" t="s">
        <v>207</v>
      </c>
      <c r="E73" s="10"/>
      <c r="F73" s="10"/>
      <c r="G73" s="11">
        <v>24.5</v>
      </c>
      <c r="H73" s="3"/>
      <c r="I73" s="3"/>
      <c r="J73" s="3"/>
      <c r="L73" s="12"/>
    </row>
    <row r="74" spans="1:16" ht="15.75" thickBot="1" x14ac:dyDescent="0.3">
      <c r="A74" s="7" t="s">
        <v>208</v>
      </c>
      <c r="B74" s="8"/>
      <c r="C74" s="9" t="s">
        <v>209</v>
      </c>
      <c r="D74" s="10"/>
      <c r="E74" s="10"/>
      <c r="F74" s="10"/>
      <c r="G74" s="11">
        <v>42.5</v>
      </c>
      <c r="H74" s="3"/>
      <c r="I74" s="3"/>
      <c r="J74" s="3"/>
      <c r="L74" s="12"/>
    </row>
    <row r="75" spans="1:16" ht="15.75" thickBot="1" x14ac:dyDescent="0.3">
      <c r="A75" s="25">
        <v>10</v>
      </c>
      <c r="B75" s="16" t="s">
        <v>45</v>
      </c>
      <c r="C75" s="26" t="s">
        <v>152</v>
      </c>
      <c r="D75" s="27"/>
      <c r="E75" s="27"/>
      <c r="F75" s="27"/>
      <c r="G75" s="20">
        <f>SUM(G58:G74)</f>
        <v>628</v>
      </c>
      <c r="H75" s="29"/>
      <c r="I75" s="29"/>
      <c r="J75" s="29"/>
      <c r="K75" s="20">
        <f t="shared" ref="K75:L75" si="3">SUM(K58:K74)</f>
        <v>7</v>
      </c>
      <c r="L75" s="20">
        <f t="shared" si="3"/>
        <v>1.39</v>
      </c>
      <c r="M75" s="21"/>
      <c r="N75" s="21"/>
      <c r="O75" s="21"/>
      <c r="P75" s="21"/>
    </row>
    <row r="77" spans="1:16" ht="47.25" customHeight="1" x14ac:dyDescent="0.25">
      <c r="A77" s="150" t="s">
        <v>210</v>
      </c>
      <c r="B77" s="150"/>
      <c r="C77" s="150"/>
      <c r="D77" s="150"/>
      <c r="E77" s="150"/>
      <c r="F77" s="150"/>
      <c r="G77" s="150"/>
      <c r="H77" s="150"/>
      <c r="I77" s="150"/>
      <c r="J77" s="150"/>
      <c r="K77" s="150"/>
      <c r="L77" s="150"/>
      <c r="M77" s="150"/>
      <c r="N77" s="150"/>
      <c r="O77" s="150"/>
      <c r="P77" s="150"/>
    </row>
    <row r="78" spans="1:16" ht="49.5" customHeight="1" x14ac:dyDescent="0.25">
      <c r="A78" s="150" t="s">
        <v>211</v>
      </c>
      <c r="B78" s="150"/>
      <c r="C78" s="150"/>
      <c r="D78" s="150"/>
      <c r="E78" s="150"/>
      <c r="F78" s="150"/>
      <c r="G78" s="150"/>
      <c r="H78" s="150"/>
      <c r="I78" s="150"/>
      <c r="J78" s="150"/>
      <c r="K78" s="150"/>
      <c r="L78" s="150"/>
      <c r="M78" s="150"/>
      <c r="N78" s="150"/>
      <c r="O78" s="150"/>
      <c r="P78" s="150"/>
    </row>
    <row r="79" spans="1:16" ht="15.75" thickBot="1" x14ac:dyDescent="0.3"/>
    <row r="80" spans="1:16" ht="31.5" thickBot="1" x14ac:dyDescent="0.35">
      <c r="A80" s="4" t="s">
        <v>4</v>
      </c>
      <c r="B80" s="5" t="s">
        <v>212</v>
      </c>
      <c r="C80" s="4" t="s">
        <v>6</v>
      </c>
      <c r="D80" s="4" t="s">
        <v>7</v>
      </c>
      <c r="E80" s="4" t="s">
        <v>8</v>
      </c>
      <c r="F80" s="4" t="s">
        <v>9</v>
      </c>
      <c r="G80" s="4" t="s">
        <v>10</v>
      </c>
      <c r="H80" s="4" t="s">
        <v>11</v>
      </c>
      <c r="I80" s="4" t="s">
        <v>12</v>
      </c>
      <c r="J80" s="4" t="s">
        <v>13</v>
      </c>
      <c r="K80" s="4" t="s">
        <v>14</v>
      </c>
      <c r="L80" s="4" t="s">
        <v>15</v>
      </c>
      <c r="M80" s="4" t="s">
        <v>16</v>
      </c>
      <c r="N80" s="4" t="s">
        <v>17</v>
      </c>
      <c r="O80" s="4" t="s">
        <v>18</v>
      </c>
      <c r="P80" s="6" t="s">
        <v>19</v>
      </c>
    </row>
    <row r="81" spans="1:16" x14ac:dyDescent="0.25">
      <c r="A81" s="7" t="s">
        <v>208</v>
      </c>
      <c r="B81" s="8"/>
      <c r="C81" s="9"/>
      <c r="D81" s="10" t="s">
        <v>213</v>
      </c>
      <c r="E81" s="10"/>
      <c r="F81" s="10"/>
      <c r="G81" s="11"/>
      <c r="H81" s="3"/>
      <c r="I81" s="3"/>
      <c r="J81" s="3"/>
      <c r="L81" s="12"/>
    </row>
    <row r="82" spans="1:16" x14ac:dyDescent="0.25">
      <c r="A82" s="7" t="s">
        <v>214</v>
      </c>
      <c r="B82" s="8"/>
      <c r="C82" s="9" t="s">
        <v>215</v>
      </c>
      <c r="D82" s="10"/>
      <c r="E82" s="10"/>
      <c r="F82" s="10"/>
      <c r="G82" s="11">
        <v>128.5</v>
      </c>
      <c r="H82" s="3"/>
      <c r="I82" s="3"/>
      <c r="J82" s="3"/>
      <c r="L82" s="12"/>
    </row>
    <row r="83" spans="1:16" x14ac:dyDescent="0.25">
      <c r="A83" s="7" t="s">
        <v>216</v>
      </c>
      <c r="B83" s="8"/>
      <c r="C83" s="9"/>
      <c r="D83" s="10" t="s">
        <v>217</v>
      </c>
      <c r="E83" s="10"/>
      <c r="F83" s="10"/>
      <c r="G83" s="11"/>
      <c r="H83" s="3"/>
      <c r="I83" s="3"/>
      <c r="J83" s="3"/>
      <c r="L83" s="12"/>
    </row>
    <row r="84" spans="1:16" x14ac:dyDescent="0.25">
      <c r="A84" s="7" t="s">
        <v>218</v>
      </c>
      <c r="B84" s="8"/>
      <c r="C84" s="9" t="s">
        <v>219</v>
      </c>
      <c r="D84" s="10" t="s">
        <v>220</v>
      </c>
      <c r="E84" s="10"/>
      <c r="F84" s="10"/>
      <c r="G84" s="11">
        <v>38.5</v>
      </c>
      <c r="H84" s="3"/>
      <c r="I84" s="3"/>
      <c r="J84" s="3"/>
      <c r="L84" s="12"/>
    </row>
    <row r="85" spans="1:16" x14ac:dyDescent="0.25">
      <c r="A85" s="7" t="s">
        <v>221</v>
      </c>
      <c r="B85" s="8"/>
      <c r="C85" s="9" t="s">
        <v>222</v>
      </c>
      <c r="D85" s="10" t="s">
        <v>223</v>
      </c>
      <c r="E85" s="10"/>
      <c r="F85" s="10"/>
      <c r="G85" s="11">
        <v>6.25</v>
      </c>
      <c r="H85" s="3"/>
      <c r="I85" s="3"/>
      <c r="J85" s="3"/>
      <c r="L85" s="12"/>
    </row>
    <row r="86" spans="1:16" x14ac:dyDescent="0.25">
      <c r="A86" s="7" t="s">
        <v>218</v>
      </c>
      <c r="B86" s="8"/>
      <c r="C86" s="9" t="s">
        <v>224</v>
      </c>
      <c r="D86" s="10" t="s">
        <v>225</v>
      </c>
      <c r="E86" s="10"/>
      <c r="F86" s="10"/>
      <c r="G86" s="11">
        <v>6.25</v>
      </c>
      <c r="H86" s="3"/>
      <c r="I86" s="3"/>
      <c r="J86" s="3"/>
      <c r="L86" s="12"/>
    </row>
    <row r="87" spans="1:16" x14ac:dyDescent="0.25">
      <c r="A87" s="7" t="s">
        <v>226</v>
      </c>
      <c r="B87" s="8"/>
      <c r="C87" s="9" t="s">
        <v>227</v>
      </c>
      <c r="D87" s="10" t="s">
        <v>228</v>
      </c>
      <c r="E87" s="10"/>
      <c r="F87" s="10"/>
      <c r="G87" s="11">
        <v>30.25</v>
      </c>
      <c r="H87" s="3"/>
      <c r="I87" s="3"/>
      <c r="J87" s="3"/>
      <c r="L87" s="12"/>
    </row>
    <row r="88" spans="1:16" x14ac:dyDescent="0.25">
      <c r="A88" s="7" t="s">
        <v>229</v>
      </c>
      <c r="B88" s="8"/>
      <c r="C88" s="9" t="s">
        <v>230</v>
      </c>
      <c r="D88" s="10" t="s">
        <v>231</v>
      </c>
      <c r="E88" s="10"/>
      <c r="F88" s="10"/>
      <c r="G88" s="11">
        <v>49</v>
      </c>
      <c r="H88" s="3"/>
      <c r="I88" s="3"/>
      <c r="J88" s="3"/>
      <c r="L88" s="12"/>
    </row>
    <row r="89" spans="1:16" ht="45" x14ac:dyDescent="0.25">
      <c r="A89" s="126" t="s">
        <v>232</v>
      </c>
      <c r="B89" s="127"/>
      <c r="C89" s="128" t="s">
        <v>233</v>
      </c>
      <c r="D89" s="129" t="s">
        <v>234</v>
      </c>
      <c r="E89" s="129"/>
      <c r="F89" s="129"/>
      <c r="G89" s="130">
        <v>23.5</v>
      </c>
      <c r="H89" s="100" t="s">
        <v>235</v>
      </c>
      <c r="I89" s="100" t="s">
        <v>236</v>
      </c>
      <c r="J89" s="100" t="s">
        <v>31</v>
      </c>
      <c r="K89" s="131">
        <v>1</v>
      </c>
      <c r="L89" s="132">
        <v>0.26</v>
      </c>
      <c r="M89" s="28" t="s">
        <v>1797</v>
      </c>
      <c r="N89" s="131" t="s">
        <v>32</v>
      </c>
      <c r="O89" s="131" t="s">
        <v>33</v>
      </c>
      <c r="P89" s="131"/>
    </row>
    <row r="90" spans="1:16" ht="45" x14ac:dyDescent="0.25">
      <c r="A90" s="126"/>
      <c r="B90" s="127"/>
      <c r="C90" s="128"/>
      <c r="D90" s="129"/>
      <c r="E90" s="129"/>
      <c r="F90" s="129"/>
      <c r="G90" s="130"/>
      <c r="H90" s="100" t="s">
        <v>235</v>
      </c>
      <c r="I90" s="100" t="s">
        <v>237</v>
      </c>
      <c r="J90" s="100" t="s">
        <v>238</v>
      </c>
      <c r="K90" s="131">
        <v>1</v>
      </c>
      <c r="L90" s="132">
        <v>0.27</v>
      </c>
      <c r="M90" s="28" t="s">
        <v>1797</v>
      </c>
      <c r="N90" s="131" t="s">
        <v>32</v>
      </c>
      <c r="O90" s="131" t="s">
        <v>33</v>
      </c>
      <c r="P90" s="131"/>
    </row>
    <row r="91" spans="1:16" x14ac:dyDescent="0.25">
      <c r="A91" s="126" t="s">
        <v>239</v>
      </c>
      <c r="B91" s="127"/>
      <c r="C91" s="128" t="s">
        <v>173</v>
      </c>
      <c r="D91" s="129" t="s">
        <v>240</v>
      </c>
      <c r="E91" s="129"/>
      <c r="F91" s="129"/>
      <c r="G91" s="130">
        <v>69.5</v>
      </c>
      <c r="H91" s="100"/>
      <c r="I91" s="100"/>
      <c r="J91" s="100"/>
      <c r="K91" s="131"/>
      <c r="L91" s="132"/>
      <c r="M91" s="131"/>
      <c r="N91" s="131"/>
      <c r="O91" s="131"/>
      <c r="P91" s="131"/>
    </row>
    <row r="92" spans="1:16" x14ac:dyDescent="0.25">
      <c r="A92" s="126" t="s">
        <v>241</v>
      </c>
      <c r="B92" s="127"/>
      <c r="C92" s="128" t="s">
        <v>242</v>
      </c>
      <c r="D92" s="129" t="s">
        <v>187</v>
      </c>
      <c r="E92" s="129"/>
      <c r="F92" s="129"/>
      <c r="G92" s="130">
        <v>96.75</v>
      </c>
      <c r="H92" s="100"/>
      <c r="I92" s="100"/>
      <c r="J92" s="100"/>
      <c r="K92" s="131"/>
      <c r="L92" s="132"/>
      <c r="M92" s="131"/>
      <c r="N92" s="131"/>
      <c r="O92" s="131"/>
      <c r="P92" s="131"/>
    </row>
    <row r="93" spans="1:16" ht="30" x14ac:dyDescent="0.25">
      <c r="A93" s="126" t="s">
        <v>243</v>
      </c>
      <c r="B93" s="127"/>
      <c r="C93" s="128" t="s">
        <v>244</v>
      </c>
      <c r="D93" s="129" t="s">
        <v>245</v>
      </c>
      <c r="E93" s="129"/>
      <c r="F93" s="129"/>
      <c r="G93" s="130">
        <v>40.75</v>
      </c>
      <c r="H93" s="100" t="s">
        <v>246</v>
      </c>
      <c r="I93" s="100" t="s">
        <v>243</v>
      </c>
      <c r="J93" s="100" t="s">
        <v>31</v>
      </c>
      <c r="K93" s="131">
        <v>1</v>
      </c>
      <c r="L93" s="132">
        <v>0.22</v>
      </c>
      <c r="M93" s="28" t="s">
        <v>1798</v>
      </c>
      <c r="N93" s="131" t="s">
        <v>32</v>
      </c>
      <c r="O93" s="131" t="s">
        <v>33</v>
      </c>
      <c r="P93" s="28" t="s">
        <v>247</v>
      </c>
    </row>
    <row r="94" spans="1:16" ht="30" x14ac:dyDescent="0.25">
      <c r="A94" s="126" t="s">
        <v>248</v>
      </c>
      <c r="B94" s="127"/>
      <c r="C94" s="128" t="s">
        <v>249</v>
      </c>
      <c r="D94" s="129" t="s">
        <v>250</v>
      </c>
      <c r="E94" s="129"/>
      <c r="F94" s="129"/>
      <c r="G94" s="130">
        <v>31</v>
      </c>
      <c r="H94" s="100" t="s">
        <v>251</v>
      </c>
      <c r="I94" s="100" t="s">
        <v>252</v>
      </c>
      <c r="J94" s="100" t="s">
        <v>31</v>
      </c>
      <c r="K94" s="131">
        <v>1</v>
      </c>
      <c r="L94" s="132">
        <v>0.2</v>
      </c>
      <c r="M94" s="28" t="s">
        <v>1799</v>
      </c>
      <c r="N94" s="131" t="s">
        <v>32</v>
      </c>
      <c r="O94" s="131" t="s">
        <v>33</v>
      </c>
      <c r="P94" s="135" t="s">
        <v>252</v>
      </c>
    </row>
    <row r="95" spans="1:16" ht="60" x14ac:dyDescent="0.25">
      <c r="A95" s="126" t="s">
        <v>253</v>
      </c>
      <c r="B95" s="127"/>
      <c r="C95" s="128" t="s">
        <v>254</v>
      </c>
      <c r="D95" s="129" t="s">
        <v>255</v>
      </c>
      <c r="E95" s="129"/>
      <c r="F95" s="129"/>
      <c r="G95" s="130">
        <v>13.75</v>
      </c>
      <c r="H95" s="100" t="s">
        <v>256</v>
      </c>
      <c r="I95" s="100" t="s">
        <v>257</v>
      </c>
      <c r="J95" s="100" t="s">
        <v>31</v>
      </c>
      <c r="K95" s="131">
        <v>1</v>
      </c>
      <c r="L95" s="132">
        <v>0.22</v>
      </c>
      <c r="M95" s="28" t="s">
        <v>258</v>
      </c>
      <c r="N95" s="131" t="s">
        <v>134</v>
      </c>
      <c r="O95" s="131" t="s">
        <v>33</v>
      </c>
      <c r="P95" s="131"/>
    </row>
    <row r="96" spans="1:16" ht="60.75" thickBot="1" x14ac:dyDescent="0.3">
      <c r="A96" s="126"/>
      <c r="B96" s="127"/>
      <c r="C96" s="128"/>
      <c r="D96" s="129"/>
      <c r="E96" s="129"/>
      <c r="F96" s="129"/>
      <c r="G96" s="130"/>
      <c r="H96" s="100" t="s">
        <v>256</v>
      </c>
      <c r="I96" s="100" t="s">
        <v>257</v>
      </c>
      <c r="J96" s="100" t="s">
        <v>259</v>
      </c>
      <c r="K96" s="131">
        <v>1</v>
      </c>
      <c r="L96" s="132">
        <v>0.34</v>
      </c>
      <c r="M96" s="28" t="s">
        <v>258</v>
      </c>
      <c r="N96" s="131" t="s">
        <v>134</v>
      </c>
      <c r="O96" s="131" t="s">
        <v>33</v>
      </c>
      <c r="P96" s="131"/>
    </row>
    <row r="97" spans="1:16" ht="15.75" thickBot="1" x14ac:dyDescent="0.3">
      <c r="A97" s="25">
        <v>12</v>
      </c>
      <c r="B97" s="16" t="s">
        <v>45</v>
      </c>
      <c r="C97" s="26" t="s">
        <v>260</v>
      </c>
      <c r="D97" s="27"/>
      <c r="E97" s="27"/>
      <c r="F97" s="27"/>
      <c r="G97" s="20">
        <f>SUM(G81:G96)</f>
        <v>534</v>
      </c>
      <c r="H97" s="29"/>
      <c r="I97" s="29"/>
      <c r="J97" s="29"/>
      <c r="K97" s="20">
        <f t="shared" ref="K97:L97" si="4">SUM(K81:K96)</f>
        <v>6</v>
      </c>
      <c r="L97" s="20">
        <f t="shared" si="4"/>
        <v>1.51</v>
      </c>
      <c r="M97" s="21"/>
      <c r="N97" s="21"/>
      <c r="O97" s="21"/>
      <c r="P97" s="21"/>
    </row>
    <row r="99" spans="1:16" ht="31.5" customHeight="1" x14ac:dyDescent="0.25">
      <c r="A99" s="150" t="s">
        <v>261</v>
      </c>
      <c r="B99" s="150"/>
      <c r="C99" s="150"/>
      <c r="D99" s="150"/>
      <c r="E99" s="150"/>
      <c r="F99" s="150"/>
      <c r="G99" s="150"/>
      <c r="H99" s="150"/>
      <c r="I99" s="150"/>
      <c r="J99" s="150"/>
      <c r="K99" s="150"/>
      <c r="L99" s="150"/>
      <c r="M99" s="150"/>
      <c r="N99" s="150"/>
      <c r="O99" s="150"/>
      <c r="P99" s="150"/>
    </row>
    <row r="100" spans="1:16" ht="33" customHeight="1" x14ac:dyDescent="0.25">
      <c r="A100" s="150" t="s">
        <v>262</v>
      </c>
      <c r="B100" s="150"/>
      <c r="C100" s="150"/>
      <c r="D100" s="150"/>
      <c r="E100" s="150"/>
      <c r="F100" s="150"/>
      <c r="G100" s="150"/>
      <c r="H100" s="150"/>
      <c r="I100" s="150"/>
      <c r="J100" s="150"/>
      <c r="K100" s="150"/>
      <c r="L100" s="150"/>
      <c r="M100" s="150"/>
      <c r="N100" s="150"/>
      <c r="O100" s="150"/>
      <c r="P100" s="150"/>
    </row>
    <row r="101" spans="1:16" ht="62.25" customHeight="1" x14ac:dyDescent="0.25">
      <c r="A101" s="150" t="s">
        <v>263</v>
      </c>
      <c r="B101" s="150"/>
      <c r="C101" s="150"/>
      <c r="D101" s="150"/>
      <c r="E101" s="150"/>
      <c r="F101" s="150"/>
      <c r="G101" s="150"/>
      <c r="H101" s="150"/>
      <c r="I101" s="150"/>
      <c r="J101" s="150"/>
      <c r="K101" s="150"/>
      <c r="L101" s="150"/>
      <c r="M101" s="150"/>
      <c r="N101" s="150"/>
      <c r="O101" s="150"/>
      <c r="P101" s="150"/>
    </row>
    <row r="102" spans="1:16" ht="15.75" thickBot="1" x14ac:dyDescent="0.3"/>
    <row r="103" spans="1:16" ht="31.5" thickBot="1" x14ac:dyDescent="0.35">
      <c r="A103" s="4" t="s">
        <v>4</v>
      </c>
      <c r="B103" s="5" t="s">
        <v>264</v>
      </c>
      <c r="C103" s="4" t="s">
        <v>6</v>
      </c>
      <c r="D103" s="4" t="s">
        <v>7</v>
      </c>
      <c r="E103" s="4" t="s">
        <v>8</v>
      </c>
      <c r="F103" s="4" t="s">
        <v>9</v>
      </c>
      <c r="G103" s="4" t="s">
        <v>10</v>
      </c>
      <c r="H103" s="4" t="s">
        <v>11</v>
      </c>
      <c r="I103" s="4" t="s">
        <v>12</v>
      </c>
      <c r="J103" s="4" t="s">
        <v>13</v>
      </c>
      <c r="K103" s="4" t="s">
        <v>14</v>
      </c>
      <c r="L103" s="4" t="s">
        <v>15</v>
      </c>
      <c r="M103" s="4" t="s">
        <v>16</v>
      </c>
      <c r="N103" s="4" t="s">
        <v>17</v>
      </c>
      <c r="O103" s="4" t="s">
        <v>18</v>
      </c>
      <c r="P103" s="6" t="s">
        <v>19</v>
      </c>
    </row>
    <row r="104" spans="1:16" x14ac:dyDescent="0.25">
      <c r="A104" s="126" t="s">
        <v>265</v>
      </c>
      <c r="B104" s="127"/>
      <c r="C104" s="128" t="s">
        <v>266</v>
      </c>
      <c r="D104" s="129" t="s">
        <v>267</v>
      </c>
      <c r="E104" s="129"/>
      <c r="F104" s="129"/>
      <c r="G104" s="130">
        <f>25.25+100.25+61</f>
        <v>186.5</v>
      </c>
      <c r="H104" s="100"/>
      <c r="I104" s="100"/>
      <c r="J104" s="100"/>
      <c r="K104" s="131"/>
      <c r="L104" s="132"/>
      <c r="M104" s="131"/>
      <c r="N104" s="131"/>
      <c r="O104" s="131"/>
      <c r="P104" s="131"/>
    </row>
    <row r="105" spans="1:16" x14ac:dyDescent="0.25">
      <c r="A105" s="126" t="s">
        <v>268</v>
      </c>
      <c r="B105" s="127"/>
      <c r="C105" s="128" t="s">
        <v>269</v>
      </c>
      <c r="D105" s="129" t="s">
        <v>270</v>
      </c>
      <c r="E105" s="129"/>
      <c r="F105" s="129"/>
      <c r="G105" s="130">
        <v>57.5</v>
      </c>
      <c r="H105" s="100"/>
      <c r="I105" s="100"/>
      <c r="J105" s="100"/>
      <c r="K105" s="131"/>
      <c r="L105" s="132"/>
      <c r="M105" s="131"/>
      <c r="N105" s="131"/>
      <c r="O105" s="131"/>
      <c r="P105" s="131"/>
    </row>
    <row r="106" spans="1:16" ht="45" x14ac:dyDescent="0.25">
      <c r="A106" s="126" t="s">
        <v>265</v>
      </c>
      <c r="B106" s="127"/>
      <c r="C106" s="128" t="s">
        <v>271</v>
      </c>
      <c r="D106" s="129" t="s">
        <v>272</v>
      </c>
      <c r="E106" s="129"/>
      <c r="F106" s="129"/>
      <c r="G106" s="130">
        <v>57.5</v>
      </c>
      <c r="H106" s="100" t="s">
        <v>273</v>
      </c>
      <c r="I106" s="100" t="s">
        <v>274</v>
      </c>
      <c r="J106" s="100" t="s">
        <v>31</v>
      </c>
      <c r="K106" s="131">
        <v>1</v>
      </c>
      <c r="L106" s="132">
        <v>0.2</v>
      </c>
      <c r="M106" s="28" t="s">
        <v>1801</v>
      </c>
      <c r="N106" s="131" t="s">
        <v>32</v>
      </c>
      <c r="O106" s="131" t="s">
        <v>33</v>
      </c>
      <c r="P106" s="131"/>
    </row>
    <row r="107" spans="1:16" ht="45" x14ac:dyDescent="0.25">
      <c r="A107" s="126"/>
      <c r="B107" s="127"/>
      <c r="C107" s="128"/>
      <c r="D107" s="129"/>
      <c r="E107" s="129"/>
      <c r="F107" s="129"/>
      <c r="G107" s="130"/>
      <c r="H107" s="100" t="s">
        <v>275</v>
      </c>
      <c r="I107" s="100" t="s">
        <v>276</v>
      </c>
      <c r="J107" s="100" t="s">
        <v>31</v>
      </c>
      <c r="K107" s="131">
        <v>1</v>
      </c>
      <c r="L107" s="132">
        <v>0.21</v>
      </c>
      <c r="M107" s="28" t="s">
        <v>1802</v>
      </c>
      <c r="N107" s="131" t="s">
        <v>32</v>
      </c>
      <c r="O107" s="131" t="s">
        <v>33</v>
      </c>
      <c r="P107" s="131"/>
    </row>
    <row r="108" spans="1:16" ht="45" x14ac:dyDescent="0.25">
      <c r="A108" s="126"/>
      <c r="B108" s="127"/>
      <c r="C108" s="128"/>
      <c r="D108" s="129"/>
      <c r="E108" s="129"/>
      <c r="F108" s="129"/>
      <c r="G108" s="130"/>
      <c r="H108" s="100" t="s">
        <v>277</v>
      </c>
      <c r="I108" s="100" t="s">
        <v>276</v>
      </c>
      <c r="J108" s="100" t="s">
        <v>31</v>
      </c>
      <c r="K108" s="131">
        <v>1</v>
      </c>
      <c r="L108" s="132">
        <v>0.19</v>
      </c>
      <c r="M108" s="28" t="s">
        <v>1803</v>
      </c>
      <c r="N108" s="131" t="s">
        <v>32</v>
      </c>
      <c r="O108" s="131" t="s">
        <v>33</v>
      </c>
      <c r="P108" s="131"/>
    </row>
    <row r="109" spans="1:16" x14ac:dyDescent="0.25">
      <c r="A109" s="126" t="s">
        <v>278</v>
      </c>
      <c r="B109" s="127"/>
      <c r="C109" s="128" t="s">
        <v>279</v>
      </c>
      <c r="D109" s="129" t="s">
        <v>280</v>
      </c>
      <c r="E109" s="129"/>
      <c r="F109" s="129"/>
      <c r="G109" s="130">
        <f>118.5-57.5</f>
        <v>61</v>
      </c>
      <c r="H109" s="100"/>
      <c r="I109" s="100"/>
      <c r="J109" s="100"/>
      <c r="K109" s="131"/>
      <c r="L109" s="132"/>
      <c r="M109" s="131"/>
      <c r="N109" s="131"/>
      <c r="O109" s="131"/>
      <c r="P109" s="131"/>
    </row>
    <row r="110" spans="1:16" x14ac:dyDescent="0.25">
      <c r="A110" s="126" t="s">
        <v>281</v>
      </c>
      <c r="B110" s="127"/>
      <c r="C110" s="128" t="s">
        <v>282</v>
      </c>
      <c r="D110" s="129" t="s">
        <v>283</v>
      </c>
      <c r="E110" s="129"/>
      <c r="F110" s="129"/>
      <c r="G110" s="130">
        <v>48.5</v>
      </c>
      <c r="H110" s="100"/>
      <c r="I110" s="100"/>
      <c r="J110" s="100"/>
      <c r="K110" s="131"/>
      <c r="L110" s="132"/>
      <c r="M110" s="131"/>
      <c r="N110" s="131"/>
      <c r="O110" s="131"/>
      <c r="P110" s="131"/>
    </row>
    <row r="111" spans="1:16" x14ac:dyDescent="0.25">
      <c r="A111" s="126" t="s">
        <v>278</v>
      </c>
      <c r="B111" s="127"/>
      <c r="C111" s="128" t="s">
        <v>284</v>
      </c>
      <c r="D111" s="129" t="s">
        <v>285</v>
      </c>
      <c r="E111" s="129"/>
      <c r="F111" s="129"/>
      <c r="G111" s="130">
        <v>48.5</v>
      </c>
      <c r="H111" s="100"/>
      <c r="I111" s="100"/>
      <c r="J111" s="100"/>
      <c r="K111" s="131"/>
      <c r="L111" s="132"/>
      <c r="M111" s="131"/>
      <c r="N111" s="131"/>
      <c r="O111" s="131"/>
      <c r="P111" s="131"/>
    </row>
    <row r="112" spans="1:16" ht="45" x14ac:dyDescent="0.25">
      <c r="A112" s="126" t="s">
        <v>286</v>
      </c>
      <c r="B112" s="127"/>
      <c r="C112" s="128" t="s">
        <v>287</v>
      </c>
      <c r="D112" s="129" t="s">
        <v>288</v>
      </c>
      <c r="E112" s="129"/>
      <c r="F112" s="129"/>
      <c r="G112" s="130">
        <v>30</v>
      </c>
      <c r="H112" s="100" t="s">
        <v>289</v>
      </c>
      <c r="I112" s="100" t="s">
        <v>276</v>
      </c>
      <c r="J112" s="100" t="s">
        <v>31</v>
      </c>
      <c r="K112" s="131">
        <v>1</v>
      </c>
      <c r="L112" s="132">
        <v>0.2</v>
      </c>
      <c r="M112" s="28" t="s">
        <v>1800</v>
      </c>
      <c r="N112" s="131" t="s">
        <v>32</v>
      </c>
      <c r="O112" s="131" t="s">
        <v>135</v>
      </c>
      <c r="P112" s="131"/>
    </row>
    <row r="113" spans="1:16" ht="60.75" thickBot="1" x14ac:dyDescent="0.3">
      <c r="A113" s="126" t="s">
        <v>24</v>
      </c>
      <c r="B113" s="127"/>
      <c r="C113" s="128" t="s">
        <v>290</v>
      </c>
      <c r="D113" s="129"/>
      <c r="E113" s="129"/>
      <c r="F113" s="129"/>
      <c r="G113" s="130">
        <f>15.25+54</f>
        <v>69.25</v>
      </c>
      <c r="H113" s="100" t="s">
        <v>291</v>
      </c>
      <c r="I113" s="100" t="s">
        <v>292</v>
      </c>
      <c r="J113" s="100" t="s">
        <v>31</v>
      </c>
      <c r="K113" s="131">
        <v>1</v>
      </c>
      <c r="L113" s="132">
        <v>0.21</v>
      </c>
      <c r="M113" s="28" t="s">
        <v>1912</v>
      </c>
      <c r="N113" s="131" t="s">
        <v>134</v>
      </c>
      <c r="O113" s="131" t="s">
        <v>33</v>
      </c>
      <c r="P113" s="28" t="s">
        <v>292</v>
      </c>
    </row>
    <row r="114" spans="1:16" ht="15.75" thickBot="1" x14ac:dyDescent="0.3">
      <c r="A114" s="25">
        <v>5</v>
      </c>
      <c r="B114" s="16" t="s">
        <v>45</v>
      </c>
      <c r="C114" s="26" t="s">
        <v>293</v>
      </c>
      <c r="D114" s="27"/>
      <c r="E114" s="27"/>
      <c r="F114" s="27"/>
      <c r="G114" s="20">
        <f>SUM(G104:G113)</f>
        <v>558.75</v>
      </c>
      <c r="H114" s="29"/>
      <c r="I114" s="29"/>
      <c r="J114" s="29"/>
      <c r="K114" s="20">
        <f t="shared" ref="K114:L114" si="5">SUM(K104:K113)</f>
        <v>5</v>
      </c>
      <c r="L114" s="20">
        <f t="shared" si="5"/>
        <v>1.01</v>
      </c>
      <c r="M114" s="21"/>
      <c r="N114" s="21"/>
      <c r="O114" s="21"/>
      <c r="P114" s="21"/>
    </row>
    <row r="116" spans="1:16" ht="57.75" customHeight="1" x14ac:dyDescent="0.25">
      <c r="A116" s="150" t="s">
        <v>294</v>
      </c>
      <c r="B116" s="150"/>
      <c r="C116" s="150"/>
      <c r="D116" s="150"/>
      <c r="E116" s="150"/>
      <c r="F116" s="150"/>
      <c r="G116" s="150"/>
      <c r="H116" s="150"/>
      <c r="I116" s="150"/>
      <c r="J116" s="150"/>
      <c r="K116" s="150"/>
      <c r="L116" s="150"/>
      <c r="M116" s="150"/>
      <c r="N116" s="150"/>
      <c r="O116" s="150"/>
      <c r="P116" s="150"/>
    </row>
    <row r="117" spans="1:16" ht="29.25" customHeight="1" x14ac:dyDescent="0.25">
      <c r="A117" s="150" t="s">
        <v>295</v>
      </c>
      <c r="B117" s="150"/>
      <c r="C117" s="150"/>
      <c r="D117" s="150"/>
      <c r="E117" s="150"/>
      <c r="F117" s="150"/>
      <c r="G117" s="150"/>
      <c r="H117" s="150"/>
      <c r="I117" s="150"/>
      <c r="J117" s="150"/>
      <c r="K117" s="150"/>
      <c r="L117" s="150"/>
      <c r="M117" s="150"/>
      <c r="N117" s="150"/>
      <c r="O117" s="150"/>
      <c r="P117" s="150"/>
    </row>
    <row r="118" spans="1:16" ht="15.75" thickBot="1" x14ac:dyDescent="0.3"/>
    <row r="119" spans="1:16" ht="31.5" thickBot="1" x14ac:dyDescent="0.35">
      <c r="A119" s="4" t="s">
        <v>4</v>
      </c>
      <c r="B119" s="5" t="s">
        <v>296</v>
      </c>
      <c r="C119" s="4" t="s">
        <v>6</v>
      </c>
      <c r="D119" s="4" t="s">
        <v>7</v>
      </c>
      <c r="E119" s="4" t="s">
        <v>8</v>
      </c>
      <c r="F119" s="4" t="s">
        <v>9</v>
      </c>
      <c r="G119" s="4" t="s">
        <v>10</v>
      </c>
      <c r="H119" s="4" t="s">
        <v>11</v>
      </c>
      <c r="I119" s="4" t="s">
        <v>12</v>
      </c>
      <c r="J119" s="4" t="s">
        <v>13</v>
      </c>
      <c r="K119" s="4" t="s">
        <v>14</v>
      </c>
      <c r="L119" s="4" t="s">
        <v>15</v>
      </c>
      <c r="M119" s="4" t="s">
        <v>16</v>
      </c>
      <c r="N119" s="4" t="s">
        <v>17</v>
      </c>
      <c r="O119" s="4" t="s">
        <v>18</v>
      </c>
      <c r="P119" s="6" t="s">
        <v>19</v>
      </c>
    </row>
    <row r="120" spans="1:16" x14ac:dyDescent="0.25">
      <c r="A120" s="7" t="s">
        <v>24</v>
      </c>
      <c r="B120" s="8"/>
      <c r="C120" s="9"/>
      <c r="D120" s="10" t="s">
        <v>297</v>
      </c>
      <c r="E120" s="10"/>
      <c r="F120" s="10"/>
      <c r="G120" s="11"/>
      <c r="H120" s="3"/>
      <c r="I120" s="3"/>
      <c r="J120" s="3"/>
      <c r="L120" s="12"/>
    </row>
    <row r="121" spans="1:16" x14ac:dyDescent="0.25">
      <c r="A121" s="7" t="s">
        <v>41</v>
      </c>
      <c r="B121" s="8"/>
      <c r="C121" s="9" t="s">
        <v>298</v>
      </c>
      <c r="D121" s="10" t="s">
        <v>299</v>
      </c>
      <c r="E121" s="10"/>
      <c r="F121" s="10"/>
      <c r="G121" s="11">
        <v>82</v>
      </c>
      <c r="H121" s="3"/>
      <c r="I121" s="3"/>
      <c r="J121" s="3"/>
      <c r="L121" s="12"/>
    </row>
    <row r="122" spans="1:16" ht="30" x14ac:dyDescent="0.25">
      <c r="A122" s="126" t="s">
        <v>85</v>
      </c>
      <c r="B122" s="127"/>
      <c r="C122" s="128" t="s">
        <v>300</v>
      </c>
      <c r="D122" s="129"/>
      <c r="E122" s="129"/>
      <c r="F122" s="129"/>
      <c r="G122" s="130">
        <f>91.5+75.5</f>
        <v>167</v>
      </c>
      <c r="H122" s="100" t="s">
        <v>301</v>
      </c>
      <c r="I122" s="100" t="s">
        <v>302</v>
      </c>
      <c r="J122" s="100" t="s">
        <v>125</v>
      </c>
      <c r="K122" s="131">
        <v>1</v>
      </c>
      <c r="L122" s="132">
        <v>0.24</v>
      </c>
      <c r="M122" s="28" t="s">
        <v>1806</v>
      </c>
      <c r="N122" s="131" t="s">
        <v>32</v>
      </c>
      <c r="O122" s="131" t="s">
        <v>33</v>
      </c>
      <c r="P122" s="28" t="s">
        <v>302</v>
      </c>
    </row>
    <row r="123" spans="1:16" ht="30" x14ac:dyDescent="0.25">
      <c r="A123" s="126" t="s">
        <v>303</v>
      </c>
      <c r="B123" s="127"/>
      <c r="C123" s="128"/>
      <c r="D123" s="129" t="s">
        <v>304</v>
      </c>
      <c r="E123" s="129"/>
      <c r="F123" s="129"/>
      <c r="G123" s="130"/>
      <c r="H123" s="100" t="s">
        <v>301</v>
      </c>
      <c r="I123" s="100" t="s">
        <v>94</v>
      </c>
      <c r="J123" s="100" t="s">
        <v>95</v>
      </c>
      <c r="K123" s="131">
        <v>1</v>
      </c>
      <c r="L123" s="132">
        <v>0.24</v>
      </c>
      <c r="M123" s="28" t="s">
        <v>1806</v>
      </c>
      <c r="N123" s="131" t="s">
        <v>32</v>
      </c>
      <c r="O123" s="131" t="s">
        <v>33</v>
      </c>
      <c r="P123" s="131"/>
    </row>
    <row r="124" spans="1:16" x14ac:dyDescent="0.25">
      <c r="A124" s="126" t="s">
        <v>305</v>
      </c>
      <c r="B124" s="127"/>
      <c r="C124" s="128" t="s">
        <v>306</v>
      </c>
      <c r="D124" s="129" t="s">
        <v>307</v>
      </c>
      <c r="E124" s="129"/>
      <c r="F124" s="129"/>
      <c r="G124" s="130">
        <v>38.75</v>
      </c>
      <c r="H124" s="100"/>
      <c r="I124" s="100"/>
      <c r="J124" s="100"/>
      <c r="K124" s="131"/>
      <c r="L124" s="132"/>
      <c r="M124" s="131"/>
      <c r="N124" s="131"/>
      <c r="O124" s="131"/>
      <c r="P124" s="131"/>
    </row>
    <row r="125" spans="1:16" x14ac:dyDescent="0.25">
      <c r="A125" s="126" t="s">
        <v>85</v>
      </c>
      <c r="B125" s="127"/>
      <c r="C125" s="128" t="s">
        <v>308</v>
      </c>
      <c r="D125" s="129" t="s">
        <v>87</v>
      </c>
      <c r="E125" s="129"/>
      <c r="F125" s="129"/>
      <c r="G125" s="130">
        <v>38.75</v>
      </c>
      <c r="H125" s="100"/>
      <c r="I125" s="100"/>
      <c r="J125" s="100"/>
      <c r="K125" s="131"/>
      <c r="L125" s="132"/>
      <c r="M125" s="131"/>
      <c r="N125" s="131"/>
      <c r="O125" s="131"/>
      <c r="P125" s="131"/>
    </row>
    <row r="126" spans="1:16" x14ac:dyDescent="0.25">
      <c r="A126" s="126" t="s">
        <v>303</v>
      </c>
      <c r="B126" s="127"/>
      <c r="C126" s="128" t="s">
        <v>309</v>
      </c>
      <c r="D126" s="129" t="s">
        <v>310</v>
      </c>
      <c r="E126" s="129"/>
      <c r="F126" s="129"/>
      <c r="G126" s="130">
        <v>0.75</v>
      </c>
      <c r="H126" s="100"/>
      <c r="I126" s="100"/>
      <c r="J126" s="100"/>
      <c r="K126" s="131"/>
      <c r="L126" s="132"/>
      <c r="M126" s="131"/>
      <c r="N126" s="131"/>
      <c r="O126" s="131"/>
      <c r="P126" s="131"/>
    </row>
    <row r="127" spans="1:16" x14ac:dyDescent="0.25">
      <c r="A127" s="126" t="s">
        <v>311</v>
      </c>
      <c r="B127" s="127"/>
      <c r="C127" s="128" t="s">
        <v>312</v>
      </c>
      <c r="D127" s="129" t="s">
        <v>313</v>
      </c>
      <c r="E127" s="129"/>
      <c r="F127" s="129"/>
      <c r="G127" s="130">
        <v>10.5</v>
      </c>
      <c r="H127" s="100"/>
      <c r="I127" s="100"/>
      <c r="J127" s="100"/>
      <c r="K127" s="131"/>
      <c r="L127" s="132"/>
      <c r="M127" s="131"/>
      <c r="N127" s="131"/>
      <c r="O127" s="131"/>
      <c r="P127" s="131"/>
    </row>
    <row r="128" spans="1:16" ht="45" x14ac:dyDescent="0.25">
      <c r="A128" s="126" t="s">
        <v>314</v>
      </c>
      <c r="B128" s="127"/>
      <c r="C128" s="128" t="s">
        <v>315</v>
      </c>
      <c r="D128" s="129" t="s">
        <v>316</v>
      </c>
      <c r="E128" s="129"/>
      <c r="F128" s="129"/>
      <c r="G128" s="130"/>
      <c r="H128" s="100" t="s">
        <v>317</v>
      </c>
      <c r="I128" s="100" t="s">
        <v>318</v>
      </c>
      <c r="J128" s="100" t="s">
        <v>31</v>
      </c>
      <c r="K128" s="131">
        <v>1</v>
      </c>
      <c r="L128" s="132">
        <v>0.22</v>
      </c>
      <c r="M128" s="28" t="s">
        <v>1804</v>
      </c>
      <c r="N128" s="131" t="s">
        <v>32</v>
      </c>
      <c r="O128" s="131" t="s">
        <v>33</v>
      </c>
      <c r="P128" s="28" t="s">
        <v>318</v>
      </c>
    </row>
    <row r="129" spans="1:16" ht="45" x14ac:dyDescent="0.25">
      <c r="A129" s="126"/>
      <c r="B129" s="127"/>
      <c r="C129" s="128"/>
      <c r="D129" s="129"/>
      <c r="E129" s="129"/>
      <c r="F129" s="129"/>
      <c r="G129" s="130"/>
      <c r="H129" s="100" t="s">
        <v>317</v>
      </c>
      <c r="I129" s="100" t="s">
        <v>94</v>
      </c>
      <c r="J129" s="100" t="s">
        <v>95</v>
      </c>
      <c r="K129" s="131">
        <v>1</v>
      </c>
      <c r="L129" s="132">
        <v>0.22</v>
      </c>
      <c r="M129" s="28" t="s">
        <v>1804</v>
      </c>
      <c r="N129" s="131" t="s">
        <v>32</v>
      </c>
      <c r="O129" s="131" t="s">
        <v>33</v>
      </c>
      <c r="P129" s="131"/>
    </row>
    <row r="130" spans="1:16" ht="45" x14ac:dyDescent="0.25">
      <c r="A130" s="126"/>
      <c r="B130" s="127"/>
      <c r="C130" s="128"/>
      <c r="D130" s="129"/>
      <c r="E130" s="129"/>
      <c r="F130" s="129"/>
      <c r="G130" s="130"/>
      <c r="H130" s="100" t="s">
        <v>317</v>
      </c>
      <c r="I130" s="100" t="s">
        <v>96</v>
      </c>
      <c r="J130" s="100" t="s">
        <v>97</v>
      </c>
      <c r="K130" s="131">
        <v>1</v>
      </c>
      <c r="L130" s="132">
        <v>0.24</v>
      </c>
      <c r="M130" s="28" t="s">
        <v>1804</v>
      </c>
      <c r="N130" s="131" t="s">
        <v>32</v>
      </c>
      <c r="O130" s="131" t="s">
        <v>33</v>
      </c>
      <c r="P130" s="131"/>
    </row>
    <row r="131" spans="1:16" x14ac:dyDescent="0.25">
      <c r="A131" s="126" t="s">
        <v>85</v>
      </c>
      <c r="B131" s="127"/>
      <c r="C131" s="128" t="s">
        <v>319</v>
      </c>
      <c r="D131" s="129" t="s">
        <v>320</v>
      </c>
      <c r="E131" s="129"/>
      <c r="F131" s="129"/>
      <c r="G131" s="130">
        <v>10.5</v>
      </c>
      <c r="H131" s="100"/>
      <c r="I131" s="100"/>
      <c r="J131" s="100"/>
      <c r="K131" s="131"/>
      <c r="L131" s="132"/>
      <c r="M131" s="131"/>
      <c r="N131" s="131"/>
      <c r="O131" s="131"/>
      <c r="P131" s="131"/>
    </row>
    <row r="132" spans="1:16" ht="45.75" thickBot="1" x14ac:dyDescent="0.3">
      <c r="A132" s="126" t="s">
        <v>57</v>
      </c>
      <c r="B132" s="127"/>
      <c r="C132" s="128" t="s">
        <v>321</v>
      </c>
      <c r="D132" s="129" t="s">
        <v>207</v>
      </c>
      <c r="E132" s="129"/>
      <c r="F132" s="129"/>
      <c r="G132" s="130">
        <v>69.75</v>
      </c>
      <c r="H132" s="100" t="s">
        <v>322</v>
      </c>
      <c r="I132" s="100" t="s">
        <v>323</v>
      </c>
      <c r="J132" s="100" t="s">
        <v>31</v>
      </c>
      <c r="K132" s="131">
        <v>1</v>
      </c>
      <c r="L132" s="132">
        <v>0.22</v>
      </c>
      <c r="M132" s="28" t="s">
        <v>1805</v>
      </c>
      <c r="N132" s="131" t="s">
        <v>32</v>
      </c>
      <c r="O132" s="131" t="s">
        <v>135</v>
      </c>
      <c r="P132" s="131"/>
    </row>
    <row r="133" spans="1:16" ht="15.75" thickBot="1" x14ac:dyDescent="0.3">
      <c r="A133" s="25">
        <v>5</v>
      </c>
      <c r="B133" s="16" t="s">
        <v>45</v>
      </c>
      <c r="C133" s="26" t="s">
        <v>324</v>
      </c>
      <c r="D133" s="27"/>
      <c r="E133" s="27"/>
      <c r="F133" s="27"/>
      <c r="G133" s="20">
        <f>SUM(G120:G132)</f>
        <v>418</v>
      </c>
      <c r="H133" s="29"/>
      <c r="I133" s="29"/>
      <c r="J133" s="29"/>
      <c r="K133" s="20">
        <f t="shared" ref="K133:L133" si="6">SUM(K120:K132)</f>
        <v>6</v>
      </c>
      <c r="L133" s="20">
        <f t="shared" si="6"/>
        <v>1.38</v>
      </c>
      <c r="M133" s="21"/>
      <c r="N133" s="21"/>
      <c r="O133" s="21"/>
      <c r="P133" s="21"/>
    </row>
    <row r="135" spans="1:16" ht="108" customHeight="1" x14ac:dyDescent="0.25">
      <c r="A135" s="150" t="s">
        <v>325</v>
      </c>
      <c r="B135" s="150"/>
      <c r="C135" s="150"/>
      <c r="D135" s="150"/>
      <c r="E135" s="150"/>
      <c r="F135" s="150"/>
      <c r="G135" s="150"/>
      <c r="H135" s="150"/>
      <c r="I135" s="150"/>
      <c r="J135" s="150"/>
      <c r="K135" s="150"/>
      <c r="L135" s="150"/>
      <c r="M135" s="150"/>
      <c r="N135" s="150"/>
      <c r="O135" s="150"/>
      <c r="P135" s="150"/>
    </row>
    <row r="136" spans="1:16" ht="15.75" thickBot="1" x14ac:dyDescent="0.3"/>
    <row r="137" spans="1:16" ht="31.5" thickBot="1" x14ac:dyDescent="0.35">
      <c r="A137" s="4" t="s">
        <v>4</v>
      </c>
      <c r="B137" s="5" t="s">
        <v>5</v>
      </c>
      <c r="C137" s="4" t="s">
        <v>6</v>
      </c>
      <c r="D137" s="4" t="s">
        <v>7</v>
      </c>
      <c r="E137" s="4" t="s">
        <v>8</v>
      </c>
      <c r="F137" s="4" t="s">
        <v>9</v>
      </c>
      <c r="G137" s="4" t="s">
        <v>10</v>
      </c>
      <c r="H137" s="4" t="s">
        <v>11</v>
      </c>
      <c r="I137" s="4" t="s">
        <v>12</v>
      </c>
      <c r="J137" s="4" t="s">
        <v>13</v>
      </c>
      <c r="K137" s="4" t="s">
        <v>14</v>
      </c>
      <c r="L137" s="4" t="s">
        <v>15</v>
      </c>
      <c r="M137" s="4" t="s">
        <v>16</v>
      </c>
      <c r="N137" s="4" t="s">
        <v>17</v>
      </c>
      <c r="O137" s="4" t="s">
        <v>18</v>
      </c>
      <c r="P137" s="6" t="s">
        <v>19</v>
      </c>
    </row>
    <row r="138" spans="1:16" x14ac:dyDescent="0.25">
      <c r="A138" s="7" t="s">
        <v>157</v>
      </c>
      <c r="B138" s="8"/>
      <c r="C138" s="9" t="s">
        <v>326</v>
      </c>
      <c r="D138" s="10"/>
      <c r="E138" s="10"/>
      <c r="F138" s="10"/>
      <c r="G138" s="11">
        <v>243.5</v>
      </c>
      <c r="H138" s="3"/>
      <c r="I138" s="3"/>
      <c r="J138" s="3"/>
      <c r="L138" s="12"/>
    </row>
    <row r="139" spans="1:16" x14ac:dyDescent="0.25">
      <c r="A139" s="7" t="s">
        <v>214</v>
      </c>
      <c r="B139" s="8"/>
      <c r="C139" s="9"/>
      <c r="D139" s="10" t="s">
        <v>327</v>
      </c>
      <c r="E139" s="10"/>
      <c r="F139" s="10"/>
      <c r="G139" s="11"/>
      <c r="H139" s="3"/>
      <c r="I139" s="3"/>
      <c r="J139" s="3"/>
      <c r="L139" s="12"/>
    </row>
    <row r="140" spans="1:16" x14ac:dyDescent="0.25">
      <c r="A140" s="7" t="s">
        <v>328</v>
      </c>
      <c r="B140" s="8"/>
      <c r="C140" s="9" t="s">
        <v>306</v>
      </c>
      <c r="D140" s="10" t="s">
        <v>329</v>
      </c>
      <c r="E140" s="10"/>
      <c r="F140" s="10"/>
      <c r="G140" s="11">
        <v>317.5</v>
      </c>
      <c r="H140" s="3"/>
      <c r="I140" s="3"/>
      <c r="J140" s="3"/>
      <c r="L140" s="12"/>
    </row>
    <row r="141" spans="1:16" x14ac:dyDescent="0.25">
      <c r="A141" s="7" t="s">
        <v>330</v>
      </c>
      <c r="B141" s="8"/>
      <c r="C141" s="9" t="s">
        <v>331</v>
      </c>
      <c r="D141" s="10" t="s">
        <v>332</v>
      </c>
      <c r="E141" s="10"/>
      <c r="F141" s="10"/>
      <c r="G141" s="11">
        <v>69</v>
      </c>
      <c r="H141" s="3"/>
      <c r="I141" s="3"/>
      <c r="J141" s="3"/>
      <c r="L141" s="12"/>
    </row>
    <row r="142" spans="1:16" x14ac:dyDescent="0.25">
      <c r="A142" s="7" t="s">
        <v>333</v>
      </c>
      <c r="B142" s="8"/>
      <c r="C142" s="9" t="s">
        <v>242</v>
      </c>
      <c r="D142" s="10" t="s">
        <v>313</v>
      </c>
      <c r="E142" s="10"/>
      <c r="F142" s="10"/>
      <c r="G142" s="11">
        <v>29</v>
      </c>
      <c r="H142" s="3"/>
      <c r="I142" s="3"/>
      <c r="J142" s="3"/>
      <c r="L142" s="12"/>
    </row>
    <row r="143" spans="1:16" ht="45" x14ac:dyDescent="0.25">
      <c r="A143" s="126" t="s">
        <v>330</v>
      </c>
      <c r="B143" s="127"/>
      <c r="C143" s="128" t="s">
        <v>334</v>
      </c>
      <c r="D143" s="129"/>
      <c r="E143" s="129"/>
      <c r="F143" s="129"/>
      <c r="G143" s="130">
        <v>29</v>
      </c>
      <c r="H143" s="100" t="s">
        <v>335</v>
      </c>
      <c r="I143" s="100" t="s">
        <v>336</v>
      </c>
      <c r="J143" s="100" t="s">
        <v>31</v>
      </c>
      <c r="K143" s="131">
        <v>1</v>
      </c>
      <c r="L143" s="132">
        <v>0.18</v>
      </c>
      <c r="M143" s="28" t="s">
        <v>1807</v>
      </c>
      <c r="N143" s="131" t="s">
        <v>32</v>
      </c>
      <c r="O143" s="131" t="s">
        <v>33</v>
      </c>
      <c r="P143" s="135" t="s">
        <v>336</v>
      </c>
    </row>
    <row r="144" spans="1:16" ht="45" x14ac:dyDescent="0.25">
      <c r="A144" s="126"/>
      <c r="B144" s="127"/>
      <c r="C144" s="128"/>
      <c r="D144" s="129"/>
      <c r="E144" s="129"/>
      <c r="F144" s="129"/>
      <c r="G144" s="130"/>
      <c r="H144" s="100" t="s">
        <v>337</v>
      </c>
      <c r="I144" s="100" t="s">
        <v>338</v>
      </c>
      <c r="J144" s="100" t="s">
        <v>31</v>
      </c>
      <c r="K144" s="131">
        <v>1</v>
      </c>
      <c r="L144" s="132">
        <v>0.21</v>
      </c>
      <c r="M144" s="28" t="s">
        <v>1808</v>
      </c>
      <c r="N144" s="131" t="s">
        <v>32</v>
      </c>
      <c r="O144" s="131" t="s">
        <v>33</v>
      </c>
      <c r="P144" s="135" t="s">
        <v>338</v>
      </c>
    </row>
    <row r="145" spans="1:16" ht="45" x14ac:dyDescent="0.25">
      <c r="A145" s="126"/>
      <c r="B145" s="127"/>
      <c r="C145" s="128"/>
      <c r="D145" s="129"/>
      <c r="E145" s="129"/>
      <c r="F145" s="129"/>
      <c r="G145" s="130"/>
      <c r="H145" s="100" t="s">
        <v>337</v>
      </c>
      <c r="I145" s="100" t="s">
        <v>338</v>
      </c>
      <c r="J145" s="100" t="s">
        <v>339</v>
      </c>
      <c r="K145" s="131">
        <v>1</v>
      </c>
      <c r="L145" s="132">
        <v>0.23</v>
      </c>
      <c r="M145" s="28" t="s">
        <v>1808</v>
      </c>
      <c r="N145" s="131" t="s">
        <v>32</v>
      </c>
      <c r="O145" s="131" t="s">
        <v>33</v>
      </c>
      <c r="P145" s="135" t="s">
        <v>338</v>
      </c>
    </row>
    <row r="146" spans="1:16" ht="30" x14ac:dyDescent="0.25">
      <c r="A146" s="126"/>
      <c r="B146" s="127"/>
      <c r="C146" s="128"/>
      <c r="D146" s="129" t="s">
        <v>340</v>
      </c>
      <c r="E146" s="129"/>
      <c r="F146" s="129"/>
      <c r="G146" s="130"/>
      <c r="H146" s="100" t="s">
        <v>341</v>
      </c>
      <c r="I146" s="100" t="s">
        <v>342</v>
      </c>
      <c r="J146" s="100" t="s">
        <v>31</v>
      </c>
      <c r="K146" s="131">
        <v>1</v>
      </c>
      <c r="L146" s="132">
        <v>0.21</v>
      </c>
      <c r="M146" s="28" t="s">
        <v>1809</v>
      </c>
      <c r="N146" s="131" t="s">
        <v>32</v>
      </c>
      <c r="O146" s="131" t="s">
        <v>33</v>
      </c>
      <c r="P146" s="28" t="s">
        <v>342</v>
      </c>
    </row>
    <row r="147" spans="1:16" ht="30.75" thickBot="1" x14ac:dyDescent="0.3">
      <c r="A147" s="126" t="s">
        <v>343</v>
      </c>
      <c r="B147" s="127"/>
      <c r="C147" s="128" t="s">
        <v>344</v>
      </c>
      <c r="D147" s="129"/>
      <c r="E147" s="129"/>
      <c r="F147" s="129"/>
      <c r="G147" s="130">
        <v>41</v>
      </c>
      <c r="H147" s="100" t="s">
        <v>345</v>
      </c>
      <c r="I147" s="100" t="s">
        <v>346</v>
      </c>
      <c r="J147" s="100" t="s">
        <v>31</v>
      </c>
      <c r="K147" s="131">
        <v>1</v>
      </c>
      <c r="L147" s="132">
        <v>0.2</v>
      </c>
      <c r="M147" s="28" t="s">
        <v>1810</v>
      </c>
      <c r="N147" s="131" t="s">
        <v>32</v>
      </c>
      <c r="O147" s="131" t="s">
        <v>33</v>
      </c>
      <c r="P147" s="28" t="s">
        <v>346</v>
      </c>
    </row>
    <row r="148" spans="1:16" ht="15.75" thickBot="1" x14ac:dyDescent="0.3">
      <c r="A148" s="25">
        <v>4</v>
      </c>
      <c r="B148" s="16" t="s">
        <v>45</v>
      </c>
      <c r="C148" s="26" t="s">
        <v>347</v>
      </c>
      <c r="D148" s="27"/>
      <c r="E148" s="27"/>
      <c r="F148" s="27"/>
      <c r="G148" s="20">
        <f>SUM(G138:G147)</f>
        <v>729</v>
      </c>
      <c r="H148" s="21"/>
      <c r="I148" s="21"/>
      <c r="J148" s="21"/>
      <c r="K148" s="20">
        <f t="shared" ref="K148:L148" si="7">SUM(K138:K147)</f>
        <v>5</v>
      </c>
      <c r="L148" s="20">
        <f t="shared" si="7"/>
        <v>1.03</v>
      </c>
      <c r="M148" s="21"/>
      <c r="N148" s="21"/>
      <c r="O148" s="21"/>
      <c r="P148" s="21"/>
    </row>
    <row r="149" spans="1:16" ht="15.75" thickBot="1" x14ac:dyDescent="0.3">
      <c r="A149" s="7"/>
      <c r="B149" s="8"/>
      <c r="C149" s="31"/>
      <c r="D149" s="31"/>
      <c r="E149" s="31"/>
      <c r="F149" s="31"/>
      <c r="G149" s="11"/>
      <c r="L149" s="12"/>
    </row>
    <row r="150" spans="1:16" ht="15.75" thickBot="1" x14ac:dyDescent="0.3">
      <c r="A150" s="32">
        <v>63</v>
      </c>
      <c r="B150" s="8" t="s">
        <v>348</v>
      </c>
      <c r="C150" s="33">
        <v>75</v>
      </c>
      <c r="D150" s="31"/>
      <c r="E150" s="31"/>
      <c r="F150" s="31"/>
      <c r="G150" s="34">
        <v>4196.75</v>
      </c>
      <c r="K150" s="35">
        <v>39</v>
      </c>
      <c r="L150" s="36">
        <v>8.3449999999999989</v>
      </c>
    </row>
    <row r="151" spans="1:16" ht="15.75" thickTop="1" x14ac:dyDescent="0.25"/>
    <row r="152" spans="1:16" ht="62.25" customHeight="1" x14ac:dyDescent="0.25">
      <c r="A152" s="150" t="s">
        <v>349</v>
      </c>
      <c r="B152" s="150"/>
      <c r="C152" s="150"/>
      <c r="D152" s="150"/>
      <c r="E152" s="150"/>
      <c r="F152" s="150"/>
      <c r="G152" s="150"/>
      <c r="H152" s="150"/>
      <c r="I152" s="150"/>
      <c r="J152" s="150"/>
      <c r="K152" s="150"/>
      <c r="L152" s="150"/>
      <c r="M152" s="150"/>
      <c r="N152" s="150"/>
      <c r="O152" s="150"/>
      <c r="P152" s="150"/>
    </row>
    <row r="153" spans="1:16" ht="75.75" customHeight="1" x14ac:dyDescent="0.25">
      <c r="A153" s="150" t="s">
        <v>350</v>
      </c>
      <c r="B153" s="150"/>
      <c r="C153" s="150"/>
      <c r="D153" s="150"/>
      <c r="E153" s="150"/>
      <c r="F153" s="150"/>
      <c r="G153" s="150"/>
      <c r="H153" s="150"/>
      <c r="I153" s="150"/>
      <c r="J153" s="150"/>
      <c r="K153" s="150"/>
      <c r="L153" s="150"/>
      <c r="M153" s="150"/>
      <c r="N153" s="150"/>
      <c r="O153" s="150"/>
      <c r="P153" s="150"/>
    </row>
    <row r="154" spans="1:16" ht="30.75" customHeight="1" x14ac:dyDescent="0.25">
      <c r="A154" s="151" t="s">
        <v>351</v>
      </c>
      <c r="B154" s="151"/>
      <c r="C154" s="151"/>
      <c r="D154" s="151"/>
      <c r="E154" s="151"/>
      <c r="F154" s="151"/>
      <c r="G154" s="151"/>
      <c r="H154" s="151"/>
      <c r="I154" s="151"/>
      <c r="J154" s="151"/>
      <c r="K154" s="151"/>
      <c r="L154" s="151"/>
      <c r="M154" s="151"/>
      <c r="N154" s="151"/>
      <c r="O154" s="151"/>
      <c r="P154" s="151"/>
    </row>
    <row r="155" spans="1:16" ht="15.75" thickBot="1" x14ac:dyDescent="0.3">
      <c r="A155" s="38"/>
    </row>
    <row r="156" spans="1:16" x14ac:dyDescent="0.25">
      <c r="A156" s="39" t="s">
        <v>352</v>
      </c>
      <c r="B156" s="40">
        <f>+A150</f>
        <v>63</v>
      </c>
    </row>
    <row r="157" spans="1:16" x14ac:dyDescent="0.25">
      <c r="A157" s="7" t="s">
        <v>353</v>
      </c>
      <c r="B157" s="46">
        <f>+C150</f>
        <v>75</v>
      </c>
    </row>
    <row r="158" spans="1:16" x14ac:dyDescent="0.25">
      <c r="A158" s="7" t="s">
        <v>354</v>
      </c>
      <c r="B158" s="41">
        <f>+G150</f>
        <v>4196.75</v>
      </c>
    </row>
    <row r="159" spans="1:16" x14ac:dyDescent="0.25">
      <c r="A159" s="7" t="s">
        <v>355</v>
      </c>
      <c r="B159" s="41">
        <f>7+144+21-11</f>
        <v>161</v>
      </c>
    </row>
    <row r="160" spans="1:16" x14ac:dyDescent="0.25">
      <c r="A160" s="7" t="s">
        <v>356</v>
      </c>
      <c r="B160" s="41">
        <f>$B$158/$B$159</f>
        <v>26.066770186335404</v>
      </c>
    </row>
    <row r="161" spans="1:2" x14ac:dyDescent="0.25">
      <c r="A161" s="7" t="s">
        <v>357</v>
      </c>
      <c r="B161" s="47">
        <f>K150</f>
        <v>39</v>
      </c>
    </row>
    <row r="162" spans="1:2" x14ac:dyDescent="0.25">
      <c r="A162" s="7" t="s">
        <v>358</v>
      </c>
      <c r="B162" s="47">
        <v>33</v>
      </c>
    </row>
    <row r="163" spans="1:2" x14ac:dyDescent="0.25">
      <c r="A163" s="7" t="s">
        <v>359</v>
      </c>
      <c r="B163" s="41">
        <f>L150</f>
        <v>8.3449999999999989</v>
      </c>
    </row>
    <row r="164" spans="1:2" x14ac:dyDescent="0.25">
      <c r="A164" s="7" t="s">
        <v>360</v>
      </c>
      <c r="B164" s="42">
        <f>B163/B161</f>
        <v>0.21397435897435896</v>
      </c>
    </row>
    <row r="165" spans="1:2" x14ac:dyDescent="0.25">
      <c r="A165" s="7" t="s">
        <v>361</v>
      </c>
      <c r="B165" s="43">
        <v>31</v>
      </c>
    </row>
    <row r="166" spans="1:2" x14ac:dyDescent="0.25">
      <c r="A166" s="7" t="s">
        <v>362</v>
      </c>
      <c r="B166" s="43">
        <v>20</v>
      </c>
    </row>
    <row r="167" spans="1:2" x14ac:dyDescent="0.25">
      <c r="A167" s="7" t="s">
        <v>363</v>
      </c>
      <c r="B167" s="43">
        <v>27</v>
      </c>
    </row>
    <row r="168" spans="1:2" ht="15.75" thickBot="1" x14ac:dyDescent="0.3">
      <c r="A168" s="44" t="s">
        <v>364</v>
      </c>
      <c r="B168" s="45">
        <v>4</v>
      </c>
    </row>
  </sheetData>
  <mergeCells count="16">
    <mergeCell ref="A77:P77"/>
    <mergeCell ref="A13:P13"/>
    <mergeCell ref="A33:P33"/>
    <mergeCell ref="A53:P53"/>
    <mergeCell ref="A54:P54"/>
    <mergeCell ref="A55:P55"/>
    <mergeCell ref="A135:P135"/>
    <mergeCell ref="A152:P152"/>
    <mergeCell ref="A153:P153"/>
    <mergeCell ref="A154:P154"/>
    <mergeCell ref="A78:P78"/>
    <mergeCell ref="A99:P99"/>
    <mergeCell ref="A100:P100"/>
    <mergeCell ref="A101:P101"/>
    <mergeCell ref="A116:P116"/>
    <mergeCell ref="A117:P117"/>
  </mergeCells>
  <hyperlinks>
    <hyperlink ref="P8" r:id="rId1" xr:uid="{44066BF2-CCD1-430C-B81F-061142333123}"/>
    <hyperlink ref="P7" r:id="rId2" xr:uid="{051FE209-7B8D-48E8-9623-96A7D8C5227E}"/>
    <hyperlink ref="M45" r:id="rId3" xr:uid="{5EF0240F-80BE-4E45-9FF7-7E09E85B64DE}"/>
    <hyperlink ref="P44" r:id="rId4" xr:uid="{F1B0C2FC-544E-4DD2-B8A2-1161E224069A}"/>
    <hyperlink ref="P42" r:id="rId5" xr:uid="{482CFFB5-4D61-400F-BD94-905246F6DCD9}"/>
    <hyperlink ref="P43" r:id="rId6" xr:uid="{998B39F2-1AD1-4202-8841-C8177F6DC011}"/>
    <hyperlink ref="P66" r:id="rId7" xr:uid="{08D37025-D9A2-4F75-B66D-22D87D96D561}"/>
    <hyperlink ref="P69" r:id="rId8" xr:uid="{310A713A-D1E8-4B9D-8E5F-2D7C494E3DA6}"/>
    <hyperlink ref="P70" r:id="rId9" xr:uid="{C65CBC20-6499-463B-8D9F-4CB00C9D8C53}"/>
    <hyperlink ref="P71" r:id="rId10" xr:uid="{30C67ECD-B6AB-4B5D-9FA9-584F16930585}"/>
    <hyperlink ref="P93" r:id="rId11" xr:uid="{1182C398-82F2-4CA7-8211-5B14D1EEA869}"/>
    <hyperlink ref="P94" r:id="rId12" xr:uid="{E5C1BCF1-65B1-419A-ABF7-2F2386D958B7}"/>
    <hyperlink ref="P113" r:id="rId13" xr:uid="{F7331DE3-FBB9-4AED-B8F8-8D20FDD23B5B}"/>
    <hyperlink ref="P122" r:id="rId14" xr:uid="{9EBD9A6F-7400-4CBB-AE12-7818A2130C0E}"/>
    <hyperlink ref="P128" r:id="rId15" xr:uid="{02C4D8CF-E488-47D7-B142-8802A2CB5F49}"/>
    <hyperlink ref="P143" r:id="rId16" xr:uid="{59CFA88C-52B7-440B-8869-D978468D699E}"/>
    <hyperlink ref="P144" r:id="rId17" xr:uid="{7B750396-A6F1-4E2C-A74E-D584A23B9C7C}"/>
    <hyperlink ref="P146" r:id="rId18" xr:uid="{DEA6A3BE-84D8-47E1-90BD-240653AED20E}"/>
    <hyperlink ref="P147" r:id="rId19" xr:uid="{8C08FF91-4060-4D58-86D9-107F3518DBDF}"/>
    <hyperlink ref="P145" r:id="rId20" xr:uid="{FFFD9991-2469-4CC5-A3D8-1E80E055C24D}"/>
    <hyperlink ref="M95" r:id="rId21" xr:uid="{590F0488-2E54-4614-AEE9-D26392FAA623}"/>
    <hyperlink ref="M96" r:id="rId22" xr:uid="{000E1D71-A22B-4B13-850A-2BFFDD50AE3E}"/>
    <hyperlink ref="M112" r:id="rId23" xr:uid="{239F2BA1-F863-4533-8045-3A952C9454AC}"/>
    <hyperlink ref="M113" r:id="rId24" xr:uid="{2CDC95DF-8197-46B7-836A-D6A542E77A84}"/>
    <hyperlink ref="M143" r:id="rId25" xr:uid="{A7D73F0D-E145-4DE7-BD38-F8A982294FC4}"/>
    <hyperlink ref="M144" r:id="rId26" xr:uid="{A3686061-820B-4B02-870E-72D1D2AF9BFB}"/>
    <hyperlink ref="M145" r:id="rId27" xr:uid="{E79D0F12-76E1-4893-AA07-741C311D314D}"/>
    <hyperlink ref="M146" r:id="rId28" xr:uid="{CF3341BD-A5A1-4F7C-8776-B4D3E0DF16EE}"/>
    <hyperlink ref="M147" r:id="rId29" xr:uid="{D81FBCDB-53C9-48FA-9645-C03499C0BDEC}"/>
    <hyperlink ref="M122" r:id="rId30" xr:uid="{326F4108-CD7D-4C6C-897C-BA41DFEFB25E}"/>
    <hyperlink ref="M123" r:id="rId31" xr:uid="{A7D77E89-3A8A-4351-8755-1D9C2FFAF511}"/>
    <hyperlink ref="M128" r:id="rId32" xr:uid="{098DF6EB-D72F-43A1-A125-474E9712289D}"/>
    <hyperlink ref="M129" r:id="rId33" xr:uid="{BD023262-6516-485C-B449-8B3AA088B33A}"/>
    <hyperlink ref="M130" r:id="rId34" xr:uid="{B9DBFDFE-F0C7-44AB-9388-E9C2CE9992E2}"/>
    <hyperlink ref="M132" r:id="rId35" xr:uid="{6276222A-EB6E-4AB3-9FB5-84DDEFD6287F}"/>
    <hyperlink ref="M106" r:id="rId36" xr:uid="{CDA90345-1BFA-4FEE-86E5-D8362E9FCC7F}"/>
    <hyperlink ref="M107" r:id="rId37" xr:uid="{22FCA52A-DFE5-4F08-A568-CDBBE11CED83}"/>
    <hyperlink ref="M108" r:id="rId38" xr:uid="{ED7B2064-3615-4F58-9EC9-13D5B385D793}"/>
    <hyperlink ref="M89" r:id="rId39" xr:uid="{F3D8A138-856B-4ED6-94CA-932B09EF9C48}"/>
    <hyperlink ref="M90" r:id="rId40" xr:uid="{7DB0642D-15CE-4442-A2DD-7A931DB37D29}"/>
    <hyperlink ref="M93" r:id="rId41" xr:uid="{24C4C5FC-4138-4E11-A905-255A13B03088}"/>
    <hyperlink ref="M94" r:id="rId42" xr:uid="{BEC5AC22-9290-498C-BEDD-3AE5F03EE09E}"/>
    <hyperlink ref="M61" r:id="rId43" xr:uid="{C209CCBE-C3F2-45C9-9250-482F4F79189E}"/>
    <hyperlink ref="M62" r:id="rId44" xr:uid="{E7AE9DDB-A856-40B9-A955-11CAE618B84E}"/>
    <hyperlink ref="M66" r:id="rId45" xr:uid="{0A2EDDA1-1E93-4FCF-8805-9F9D99736824}"/>
    <hyperlink ref="M69" r:id="rId46" xr:uid="{854D96AA-7BC4-4A6D-90E7-2F4C054FA188}"/>
    <hyperlink ref="M70" r:id="rId47" xr:uid="{188F1CB8-E645-466F-A997-0252ED8010C0}"/>
    <hyperlink ref="M71" r:id="rId48" xr:uid="{57D033C9-1F79-4BB5-A35B-BB79A00D4C73}"/>
    <hyperlink ref="M72" r:id="rId49" xr:uid="{226EF845-A679-4CC9-B3DA-592D1FBFD174}"/>
    <hyperlink ref="M42" r:id="rId50" xr:uid="{86296E00-EAC5-42EF-AAC2-E7A178D819F5}"/>
    <hyperlink ref="M43" r:id="rId51" xr:uid="{BF36B8BB-F888-4B61-9547-F65DE48AC4B8}"/>
    <hyperlink ref="M44" r:id="rId52" xr:uid="{629FC620-2FCF-46A2-BCB2-359C1A44BD8D}"/>
    <hyperlink ref="M48" r:id="rId53" xr:uid="{8737E937-C480-4127-90E3-C6059C95B4ED}"/>
    <hyperlink ref="M49" r:id="rId54" xr:uid="{E19C8752-EC20-434A-9834-F8C70F01BBE3}"/>
    <hyperlink ref="M29" r:id="rId55" xr:uid="{5E288A21-8B25-4411-9D02-CAC9F9DB027B}"/>
    <hyperlink ref="M30" r:id="rId56" xr:uid="{49DD6766-E1D2-48FF-A9F5-DCF53A556C75}"/>
    <hyperlink ref="M7" r:id="rId57" xr:uid="{CF2AC3E8-A962-4448-ADAA-B50C949AFE19}"/>
    <hyperlink ref="M8" r:id="rId58" xr:uid="{F1287C24-14BC-4584-A3DE-C3ADFC5F3888}"/>
  </hyperlinks>
  <pageMargins left="0.70866141732283472" right="0.70866141732283472" top="0.74803149606299213" bottom="0.74803149606299213" header="0.31496062992125984" footer="0.31496062992125984"/>
  <pageSetup paperSize="9" scale="60" orientation="landscape" r:id="rId59"/>
  <rowBreaks count="7" manualBreakCount="7">
    <brk id="33" max="16383" man="1"/>
    <brk id="55" max="16383" man="1"/>
    <brk id="78" max="16383" man="1"/>
    <brk id="101" max="16383" man="1"/>
    <brk id="117" max="16383" man="1"/>
    <brk id="135" max="16383" man="1"/>
    <brk id="168" max="16383" man="1"/>
  </rowBreaks>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3340-4377-4BB9-9D6F-0BD73A7A992A}">
  <dimension ref="A1:P152"/>
  <sheetViews>
    <sheetView workbookViewId="0">
      <selection activeCell="M146" sqref="M146"/>
    </sheetView>
  </sheetViews>
  <sheetFormatPr defaultRowHeight="15" x14ac:dyDescent="0.25"/>
  <cols>
    <col min="1" max="1" width="27.85546875" bestFit="1" customWidth="1"/>
    <col min="2" max="2" width="15.28515625" customWidth="1"/>
    <col min="5" max="6" width="0" hidden="1" customWidth="1"/>
    <col min="7" max="7" width="9.5703125" bestFit="1" customWidth="1"/>
    <col min="8" max="8" width="21.5703125" bestFit="1" customWidth="1"/>
    <col min="9" max="9" width="23.28515625" bestFit="1" customWidth="1"/>
    <col min="10" max="10" width="12.28515625" bestFit="1" customWidth="1"/>
    <col min="11" max="11" width="8.140625" customWidth="1"/>
    <col min="12" max="12" width="7" customWidth="1"/>
    <col min="13" max="13" width="24.5703125" customWidth="1"/>
    <col min="14" max="14" width="12.28515625" customWidth="1"/>
    <col min="15" max="15" width="11.28515625" customWidth="1"/>
    <col min="16" max="16" width="12.85546875" customWidth="1"/>
  </cols>
  <sheetData>
    <row r="1" spans="1:16" x14ac:dyDescent="0.25">
      <c r="A1" s="2" t="s">
        <v>1</v>
      </c>
      <c r="B1" s="2" t="s">
        <v>2</v>
      </c>
      <c r="C1" s="3"/>
      <c r="D1" s="2" t="s">
        <v>365</v>
      </c>
      <c r="E1" s="2"/>
      <c r="F1" s="3"/>
    </row>
    <row r="2" spans="1:16" ht="15.75" thickBot="1" x14ac:dyDescent="0.3"/>
    <row r="3" spans="1:16" ht="31.5" thickBot="1" x14ac:dyDescent="0.35">
      <c r="A3" s="3" t="s">
        <v>4</v>
      </c>
      <c r="B3" s="5" t="s">
        <v>5</v>
      </c>
      <c r="C3" s="3" t="s">
        <v>6</v>
      </c>
      <c r="D3" s="3" t="s">
        <v>7</v>
      </c>
      <c r="E3" s="3" t="s">
        <v>8</v>
      </c>
      <c r="F3" s="3" t="s">
        <v>9</v>
      </c>
      <c r="G3" s="3" t="s">
        <v>10</v>
      </c>
      <c r="H3" s="4" t="s">
        <v>11</v>
      </c>
      <c r="I3" s="4" t="s">
        <v>12</v>
      </c>
      <c r="J3" s="4" t="s">
        <v>13</v>
      </c>
      <c r="K3" s="4" t="s">
        <v>14</v>
      </c>
      <c r="L3" s="4" t="s">
        <v>15</v>
      </c>
      <c r="M3" s="4" t="s">
        <v>16</v>
      </c>
      <c r="N3" s="4" t="s">
        <v>17</v>
      </c>
      <c r="O3" s="4" t="s">
        <v>366</v>
      </c>
      <c r="P3" s="6" t="s">
        <v>19</v>
      </c>
    </row>
    <row r="4" spans="1:16" x14ac:dyDescent="0.25">
      <c r="A4" s="48"/>
      <c r="B4" s="49"/>
      <c r="C4" s="50"/>
      <c r="D4" s="48"/>
      <c r="E4" s="48"/>
      <c r="F4" s="48"/>
      <c r="G4" s="51"/>
    </row>
    <row r="5" spans="1:16" x14ac:dyDescent="0.25">
      <c r="A5" s="7" t="s">
        <v>20</v>
      </c>
      <c r="B5" s="52"/>
      <c r="C5" s="53"/>
      <c r="D5" s="53">
        <v>16.440000000000001</v>
      </c>
      <c r="E5" s="53"/>
      <c r="F5" s="53"/>
      <c r="G5" s="54"/>
    </row>
    <row r="6" spans="1:16" x14ac:dyDescent="0.25">
      <c r="A6" s="7" t="s">
        <v>22</v>
      </c>
      <c r="B6" s="52"/>
      <c r="C6" s="53" t="s">
        <v>367</v>
      </c>
      <c r="D6" s="53"/>
      <c r="E6" s="53"/>
      <c r="F6" s="53"/>
      <c r="G6" s="54">
        <v>7.5</v>
      </c>
    </row>
    <row r="7" spans="1:16" x14ac:dyDescent="0.25">
      <c r="A7" s="7" t="s">
        <v>24</v>
      </c>
      <c r="B7" s="52"/>
      <c r="C7" s="53"/>
      <c r="D7" s="53">
        <v>17.25</v>
      </c>
      <c r="E7" s="53"/>
      <c r="F7" s="53"/>
      <c r="G7" s="54"/>
    </row>
    <row r="8" spans="1:16" x14ac:dyDescent="0.25">
      <c r="A8" s="7" t="s">
        <v>368</v>
      </c>
      <c r="B8" s="52"/>
      <c r="C8" s="53">
        <v>18.260000000000002</v>
      </c>
      <c r="D8" s="53">
        <v>18.309999999999999</v>
      </c>
      <c r="E8" s="53"/>
      <c r="F8" s="53"/>
      <c r="G8" s="54">
        <v>42</v>
      </c>
    </row>
    <row r="9" spans="1:16" ht="45" x14ac:dyDescent="0.25">
      <c r="A9" s="126" t="s">
        <v>369</v>
      </c>
      <c r="B9" s="136"/>
      <c r="C9" s="137">
        <v>18.489999999999998</v>
      </c>
      <c r="D9" s="137" t="s">
        <v>92</v>
      </c>
      <c r="E9" s="137"/>
      <c r="F9" s="137"/>
      <c r="G9" s="138">
        <v>12.25</v>
      </c>
      <c r="H9" s="100" t="s">
        <v>370</v>
      </c>
      <c r="I9" s="100" t="s">
        <v>371</v>
      </c>
      <c r="J9" s="100" t="s">
        <v>31</v>
      </c>
      <c r="K9" s="132">
        <v>1</v>
      </c>
      <c r="L9" s="131">
        <v>0.23</v>
      </c>
      <c r="M9" s="55" t="s">
        <v>1811</v>
      </c>
      <c r="N9" s="131" t="s">
        <v>32</v>
      </c>
      <c r="O9" s="131" t="s">
        <v>372</v>
      </c>
      <c r="P9" s="28" t="s">
        <v>371</v>
      </c>
    </row>
    <row r="10" spans="1:16" ht="45" x14ac:dyDescent="0.25">
      <c r="A10" s="126"/>
      <c r="B10" s="136"/>
      <c r="C10" s="137"/>
      <c r="D10" s="137"/>
      <c r="E10" s="137"/>
      <c r="F10" s="137"/>
      <c r="G10" s="138"/>
      <c r="H10" s="100" t="s">
        <v>373</v>
      </c>
      <c r="I10" s="100" t="s">
        <v>94</v>
      </c>
      <c r="J10" s="100" t="s">
        <v>374</v>
      </c>
      <c r="K10" s="132">
        <v>1</v>
      </c>
      <c r="L10" s="131">
        <v>0.25</v>
      </c>
      <c r="M10" s="55" t="s">
        <v>1812</v>
      </c>
      <c r="N10" s="131" t="s">
        <v>32</v>
      </c>
      <c r="O10" s="131" t="s">
        <v>33</v>
      </c>
      <c r="P10" s="135" t="s">
        <v>375</v>
      </c>
    </row>
    <row r="11" spans="1:16" x14ac:dyDescent="0.25">
      <c r="A11" s="126"/>
      <c r="B11" s="136"/>
      <c r="C11" s="137"/>
      <c r="D11" s="137"/>
      <c r="E11" s="137"/>
      <c r="F11" s="137"/>
      <c r="G11" s="138"/>
      <c r="H11" s="100" t="s">
        <v>376</v>
      </c>
      <c r="I11" s="100" t="s">
        <v>377</v>
      </c>
      <c r="J11" s="100" t="s">
        <v>31</v>
      </c>
      <c r="K11" s="132">
        <v>1</v>
      </c>
      <c r="L11" s="131">
        <v>0.22</v>
      </c>
      <c r="M11" s="100" t="s">
        <v>378</v>
      </c>
      <c r="N11" s="131" t="s">
        <v>134</v>
      </c>
      <c r="O11" s="131" t="s">
        <v>372</v>
      </c>
      <c r="P11" s="135" t="s">
        <v>377</v>
      </c>
    </row>
    <row r="12" spans="1:16" ht="45.75" thickBot="1" x14ac:dyDescent="0.3">
      <c r="A12" s="126"/>
      <c r="B12" s="136"/>
      <c r="C12" s="137"/>
      <c r="D12" s="137"/>
      <c r="E12" s="137"/>
      <c r="F12" s="137"/>
      <c r="G12" s="138"/>
      <c r="H12" s="100" t="s">
        <v>379</v>
      </c>
      <c r="I12" s="100" t="s">
        <v>380</v>
      </c>
      <c r="J12" s="100" t="s">
        <v>31</v>
      </c>
      <c r="K12" s="132">
        <v>1</v>
      </c>
      <c r="L12" s="131">
        <v>0.23</v>
      </c>
      <c r="M12" s="55" t="s">
        <v>1813</v>
      </c>
      <c r="N12" s="131" t="s">
        <v>32</v>
      </c>
      <c r="O12" s="131" t="s">
        <v>33</v>
      </c>
      <c r="P12" s="135" t="s">
        <v>380</v>
      </c>
    </row>
    <row r="13" spans="1:16" ht="15.75" thickBot="1" x14ac:dyDescent="0.3">
      <c r="A13" s="25">
        <v>5</v>
      </c>
      <c r="B13" s="56" t="s">
        <v>45</v>
      </c>
      <c r="C13" s="57" t="s">
        <v>381</v>
      </c>
      <c r="D13" s="58"/>
      <c r="E13" s="59"/>
      <c r="F13" s="59"/>
      <c r="G13" s="60">
        <f>SUM(G5:G9)</f>
        <v>61.75</v>
      </c>
      <c r="H13" s="61"/>
      <c r="I13" s="29"/>
      <c r="J13" s="29"/>
      <c r="K13" s="62">
        <f>SUM(K9:K12)</f>
        <v>4</v>
      </c>
      <c r="L13" s="62">
        <f>SUM(L9:L12)</f>
        <v>0.92999999999999994</v>
      </c>
      <c r="M13" s="21"/>
      <c r="N13" s="21"/>
      <c r="O13" s="21"/>
      <c r="P13" s="21"/>
    </row>
    <row r="15" spans="1:16" ht="48.75" customHeight="1" x14ac:dyDescent="0.25">
      <c r="A15" s="151" t="s">
        <v>382</v>
      </c>
      <c r="B15" s="151"/>
      <c r="C15" s="151"/>
      <c r="D15" s="151"/>
      <c r="E15" s="151"/>
      <c r="F15" s="151"/>
      <c r="G15" s="151"/>
      <c r="H15" s="151"/>
      <c r="I15" s="151"/>
      <c r="J15" s="151"/>
      <c r="K15" s="151"/>
      <c r="L15" s="151"/>
      <c r="M15" s="151"/>
      <c r="N15" s="151"/>
      <c r="O15" s="151"/>
      <c r="P15" s="151"/>
    </row>
    <row r="16" spans="1:16" ht="15.75" thickBot="1" x14ac:dyDescent="0.3"/>
    <row r="17" spans="1:16" ht="31.5" thickBot="1" x14ac:dyDescent="0.35">
      <c r="A17" s="63" t="s">
        <v>4</v>
      </c>
      <c r="B17" s="5" t="s">
        <v>47</v>
      </c>
      <c r="C17" s="44" t="s">
        <v>6</v>
      </c>
      <c r="D17" s="4" t="s">
        <v>7</v>
      </c>
      <c r="E17" s="4" t="s">
        <v>8</v>
      </c>
      <c r="F17" s="4" t="s">
        <v>9</v>
      </c>
      <c r="G17" s="4" t="s">
        <v>10</v>
      </c>
      <c r="H17" s="4" t="s">
        <v>11</v>
      </c>
      <c r="I17" s="4" t="s">
        <v>12</v>
      </c>
      <c r="J17" s="4" t="s">
        <v>13</v>
      </c>
      <c r="K17" s="4" t="s">
        <v>14</v>
      </c>
      <c r="L17" s="4" t="s">
        <v>15</v>
      </c>
      <c r="M17" s="4" t="s">
        <v>16</v>
      </c>
      <c r="N17" s="4" t="s">
        <v>17</v>
      </c>
      <c r="O17" s="4" t="s">
        <v>366</v>
      </c>
      <c r="P17" s="6" t="s">
        <v>19</v>
      </c>
    </row>
    <row r="18" spans="1:16" x14ac:dyDescent="0.25">
      <c r="A18" s="7" t="s">
        <v>383</v>
      </c>
      <c r="B18" s="52"/>
      <c r="C18" s="53" t="s">
        <v>51</v>
      </c>
      <c r="D18" s="53" t="s">
        <v>384</v>
      </c>
      <c r="E18" s="53"/>
      <c r="F18" s="53"/>
      <c r="G18" s="54">
        <f>24.25+132.5+207</f>
        <v>363.75</v>
      </c>
    </row>
    <row r="19" spans="1:16" x14ac:dyDescent="0.25">
      <c r="A19" s="7" t="s">
        <v>85</v>
      </c>
      <c r="B19" s="52"/>
      <c r="C19" s="53" t="s">
        <v>385</v>
      </c>
      <c r="D19" s="53" t="s">
        <v>386</v>
      </c>
      <c r="E19" s="53"/>
      <c r="F19" s="53"/>
      <c r="G19" s="54">
        <v>131.5</v>
      </c>
    </row>
    <row r="20" spans="1:16" ht="45" x14ac:dyDescent="0.25">
      <c r="A20" s="126" t="s">
        <v>387</v>
      </c>
      <c r="B20" s="136"/>
      <c r="C20" s="137" t="s">
        <v>388</v>
      </c>
      <c r="D20" s="137" t="s">
        <v>70</v>
      </c>
      <c r="E20" s="137"/>
      <c r="F20" s="137"/>
      <c r="G20" s="138"/>
      <c r="H20" s="100" t="s">
        <v>389</v>
      </c>
      <c r="I20" s="100" t="s">
        <v>390</v>
      </c>
      <c r="J20" s="100" t="s">
        <v>391</v>
      </c>
      <c r="K20" s="132">
        <v>1</v>
      </c>
      <c r="L20" s="131">
        <v>0.24</v>
      </c>
      <c r="M20" s="55" t="s">
        <v>1814</v>
      </c>
      <c r="N20" s="131" t="s">
        <v>32</v>
      </c>
      <c r="O20" s="131" t="s">
        <v>33</v>
      </c>
      <c r="P20" s="131"/>
    </row>
    <row r="21" spans="1:16" ht="45" x14ac:dyDescent="0.25">
      <c r="A21" s="126" t="s">
        <v>392</v>
      </c>
      <c r="B21" s="136"/>
      <c r="C21" s="137" t="s">
        <v>393</v>
      </c>
      <c r="D21" s="137" t="s">
        <v>394</v>
      </c>
      <c r="E21" s="137"/>
      <c r="F21" s="137"/>
      <c r="G21" s="138">
        <v>88.75</v>
      </c>
      <c r="H21" s="100" t="s">
        <v>395</v>
      </c>
      <c r="I21" s="100" t="s">
        <v>396</v>
      </c>
      <c r="J21" s="100" t="s">
        <v>31</v>
      </c>
      <c r="K21" s="132">
        <v>1</v>
      </c>
      <c r="L21" s="131">
        <v>0.26</v>
      </c>
      <c r="M21" s="55" t="s">
        <v>1815</v>
      </c>
      <c r="N21" s="131" t="s">
        <v>134</v>
      </c>
      <c r="O21" s="131" t="s">
        <v>33</v>
      </c>
      <c r="P21" s="135" t="s">
        <v>396</v>
      </c>
    </row>
    <row r="22" spans="1:16" ht="30" x14ac:dyDescent="0.25">
      <c r="A22" s="126"/>
      <c r="B22" s="136"/>
      <c r="C22" s="137"/>
      <c r="D22" s="137"/>
      <c r="E22" s="137"/>
      <c r="F22" s="137"/>
      <c r="G22" s="138"/>
      <c r="H22" s="100" t="s">
        <v>397</v>
      </c>
      <c r="I22" s="100" t="s">
        <v>398</v>
      </c>
      <c r="J22" s="100" t="s">
        <v>149</v>
      </c>
      <c r="K22" s="132">
        <v>1</v>
      </c>
      <c r="L22" s="131">
        <v>0.25</v>
      </c>
      <c r="M22" s="55" t="s">
        <v>1816</v>
      </c>
      <c r="N22" s="131" t="s">
        <v>134</v>
      </c>
      <c r="O22" s="131" t="s">
        <v>135</v>
      </c>
      <c r="P22" s="131"/>
    </row>
    <row r="23" spans="1:16" x14ac:dyDescent="0.25">
      <c r="A23" s="126" t="s">
        <v>90</v>
      </c>
      <c r="B23" s="136"/>
      <c r="C23" s="137" t="s">
        <v>399</v>
      </c>
      <c r="D23" s="137" t="s">
        <v>400</v>
      </c>
      <c r="E23" s="137"/>
      <c r="F23" s="137"/>
      <c r="G23" s="138">
        <v>52.5</v>
      </c>
      <c r="H23" s="100"/>
      <c r="I23" s="100"/>
      <c r="J23" s="100"/>
      <c r="K23" s="132"/>
      <c r="L23" s="131"/>
      <c r="M23" s="28"/>
      <c r="N23" s="131"/>
      <c r="O23" s="131"/>
      <c r="P23" s="135"/>
    </row>
    <row r="24" spans="1:16" ht="45" x14ac:dyDescent="0.25">
      <c r="A24" s="126" t="s">
        <v>401</v>
      </c>
      <c r="B24" s="136"/>
      <c r="C24" s="137" t="s">
        <v>308</v>
      </c>
      <c r="D24" s="137" t="s">
        <v>402</v>
      </c>
      <c r="E24" s="137"/>
      <c r="F24" s="137"/>
      <c r="G24" s="138">
        <v>1.5</v>
      </c>
      <c r="H24" s="100" t="s">
        <v>403</v>
      </c>
      <c r="I24" s="100" t="s">
        <v>404</v>
      </c>
      <c r="J24" s="100" t="s">
        <v>31</v>
      </c>
      <c r="K24" s="132">
        <v>1</v>
      </c>
      <c r="L24" s="131">
        <v>0.23</v>
      </c>
      <c r="M24" s="28" t="s">
        <v>1817</v>
      </c>
      <c r="N24" s="131" t="s">
        <v>134</v>
      </c>
      <c r="O24" s="131" t="s">
        <v>33</v>
      </c>
      <c r="P24" s="135" t="s">
        <v>405</v>
      </c>
    </row>
    <row r="25" spans="1:16" ht="45" x14ac:dyDescent="0.25">
      <c r="A25" s="126"/>
      <c r="B25" s="136"/>
      <c r="C25" s="137"/>
      <c r="D25" s="137"/>
      <c r="E25" s="137"/>
      <c r="F25" s="137"/>
      <c r="G25" s="138"/>
      <c r="H25" s="100" t="s">
        <v>403</v>
      </c>
      <c r="I25" s="100" t="s">
        <v>406</v>
      </c>
      <c r="J25" s="100" t="s">
        <v>407</v>
      </c>
      <c r="K25" s="132">
        <v>1</v>
      </c>
      <c r="L25" s="131">
        <v>0.26</v>
      </c>
      <c r="M25" s="28" t="s">
        <v>1817</v>
      </c>
      <c r="N25" s="131" t="s">
        <v>134</v>
      </c>
      <c r="O25" s="131" t="s">
        <v>33</v>
      </c>
      <c r="P25" s="135" t="s">
        <v>406</v>
      </c>
    </row>
    <row r="26" spans="1:16" ht="45.75" thickBot="1" x14ac:dyDescent="0.3">
      <c r="A26" s="126" t="s">
        <v>90</v>
      </c>
      <c r="B26" s="136"/>
      <c r="C26" s="137" t="s">
        <v>141</v>
      </c>
      <c r="D26" s="137" t="s">
        <v>408</v>
      </c>
      <c r="E26" s="137"/>
      <c r="F26" s="137"/>
      <c r="G26" s="138">
        <v>1.5</v>
      </c>
      <c r="H26" s="100" t="s">
        <v>409</v>
      </c>
      <c r="I26" s="100" t="s">
        <v>94</v>
      </c>
      <c r="J26" s="100" t="s">
        <v>95</v>
      </c>
      <c r="K26" s="132">
        <v>1</v>
      </c>
      <c r="L26" s="131">
        <v>0.25</v>
      </c>
      <c r="M26" s="28" t="s">
        <v>1818</v>
      </c>
      <c r="N26" s="131" t="s">
        <v>32</v>
      </c>
      <c r="O26" s="131" t="s">
        <v>33</v>
      </c>
      <c r="P26" s="131"/>
    </row>
    <row r="27" spans="1:16" ht="15.75" thickBot="1" x14ac:dyDescent="0.3">
      <c r="A27" s="25">
        <v>6</v>
      </c>
      <c r="B27" s="56" t="s">
        <v>45</v>
      </c>
      <c r="C27" s="58" t="s">
        <v>410</v>
      </c>
      <c r="D27" s="58"/>
      <c r="E27" s="59"/>
      <c r="F27" s="59"/>
      <c r="G27" s="60">
        <f>SUM(G18:G26)</f>
        <v>639.5</v>
      </c>
      <c r="H27" s="29"/>
      <c r="I27" s="29"/>
      <c r="J27" s="29"/>
      <c r="K27" s="62">
        <f t="shared" ref="K27:L27" si="0">SUM(K18:K26)</f>
        <v>6</v>
      </c>
      <c r="L27" s="62">
        <f t="shared" si="0"/>
        <v>1.49</v>
      </c>
      <c r="M27" s="21"/>
      <c r="N27" s="21"/>
      <c r="O27" s="21"/>
      <c r="P27" s="21"/>
    </row>
    <row r="29" spans="1:16" ht="76.5" customHeight="1" x14ac:dyDescent="0.25">
      <c r="A29" s="153" t="s">
        <v>411</v>
      </c>
      <c r="B29" s="153"/>
      <c r="C29" s="153"/>
      <c r="D29" s="153"/>
      <c r="E29" s="153"/>
      <c r="F29" s="153"/>
      <c r="G29" s="153"/>
      <c r="H29" s="153"/>
      <c r="I29" s="153"/>
      <c r="J29" s="153"/>
      <c r="K29" s="153"/>
      <c r="L29" s="153"/>
      <c r="M29" s="153"/>
      <c r="N29" s="153"/>
      <c r="O29" s="153"/>
      <c r="P29" s="153"/>
    </row>
    <row r="30" spans="1:16" ht="15.75" thickBot="1" x14ac:dyDescent="0.3"/>
    <row r="31" spans="1:16" ht="31.5" thickBot="1" x14ac:dyDescent="0.35">
      <c r="A31" s="63" t="s">
        <v>4</v>
      </c>
      <c r="B31" s="5" t="s">
        <v>100</v>
      </c>
      <c r="C31" s="44" t="s">
        <v>6</v>
      </c>
      <c r="D31" s="4" t="s">
        <v>7</v>
      </c>
      <c r="E31" s="4" t="s">
        <v>8</v>
      </c>
      <c r="F31" s="4" t="s">
        <v>9</v>
      </c>
      <c r="G31" s="4" t="s">
        <v>10</v>
      </c>
      <c r="H31" s="4" t="s">
        <v>11</v>
      </c>
      <c r="I31" s="4" t="s">
        <v>12</v>
      </c>
      <c r="J31" s="4" t="s">
        <v>13</v>
      </c>
      <c r="K31" s="4" t="s">
        <v>14</v>
      </c>
      <c r="L31" s="4" t="s">
        <v>15</v>
      </c>
      <c r="M31" s="4" t="s">
        <v>16</v>
      </c>
      <c r="N31" s="4" t="s">
        <v>17</v>
      </c>
      <c r="O31" s="4" t="s">
        <v>366</v>
      </c>
      <c r="P31" s="6" t="s">
        <v>19</v>
      </c>
    </row>
    <row r="32" spans="1:16" x14ac:dyDescent="0.25">
      <c r="A32" s="7" t="s">
        <v>38</v>
      </c>
      <c r="B32" s="52"/>
      <c r="C32" s="53" t="s">
        <v>101</v>
      </c>
      <c r="D32" s="53" t="s">
        <v>412</v>
      </c>
      <c r="E32" s="53"/>
      <c r="F32" s="53"/>
      <c r="G32" s="54">
        <f>91.5+24.5</f>
        <v>116</v>
      </c>
    </row>
    <row r="33" spans="1:16" x14ac:dyDescent="0.25">
      <c r="A33" s="7" t="s">
        <v>103</v>
      </c>
      <c r="B33" s="52"/>
      <c r="C33" s="53" t="s">
        <v>104</v>
      </c>
      <c r="D33" s="53"/>
      <c r="E33" s="53"/>
      <c r="F33" s="53"/>
      <c r="G33" s="54">
        <v>158</v>
      </c>
    </row>
    <row r="34" spans="1:16" x14ac:dyDescent="0.25">
      <c r="A34" s="7" t="s">
        <v>157</v>
      </c>
      <c r="B34" s="52"/>
      <c r="C34" s="53"/>
      <c r="D34" s="53" t="s">
        <v>413</v>
      </c>
      <c r="E34" s="53"/>
      <c r="F34" s="53"/>
      <c r="G34" s="54"/>
    </row>
    <row r="35" spans="1:16" x14ac:dyDescent="0.25">
      <c r="A35" s="7" t="s">
        <v>90</v>
      </c>
      <c r="B35" s="52"/>
      <c r="C35" s="53" t="s">
        <v>414</v>
      </c>
      <c r="D35" s="53" t="s">
        <v>415</v>
      </c>
      <c r="E35" s="53"/>
      <c r="F35" s="53"/>
      <c r="G35" s="54">
        <v>118.5</v>
      </c>
    </row>
    <row r="36" spans="1:16" ht="45" x14ac:dyDescent="0.25">
      <c r="A36" s="126" t="s">
        <v>416</v>
      </c>
      <c r="B36" s="136"/>
      <c r="C36" s="137" t="s">
        <v>417</v>
      </c>
      <c r="D36" s="137" t="s">
        <v>418</v>
      </c>
      <c r="E36" s="137"/>
      <c r="F36" s="137"/>
      <c r="G36" s="138"/>
      <c r="H36" s="100" t="s">
        <v>419</v>
      </c>
      <c r="I36" s="100" t="s">
        <v>420</v>
      </c>
      <c r="J36" s="100" t="s">
        <v>149</v>
      </c>
      <c r="K36" s="132">
        <v>1</v>
      </c>
      <c r="L36" s="131">
        <v>0.26</v>
      </c>
      <c r="M36" s="28" t="s">
        <v>1913</v>
      </c>
      <c r="N36" s="131" t="s">
        <v>134</v>
      </c>
      <c r="O36" s="131" t="s">
        <v>33</v>
      </c>
      <c r="P36" s="131"/>
    </row>
    <row r="37" spans="1:16" ht="45" x14ac:dyDescent="0.25">
      <c r="A37" s="126"/>
      <c r="B37" s="136"/>
      <c r="C37" s="137"/>
      <c r="D37" s="137"/>
      <c r="E37" s="137"/>
      <c r="F37" s="137"/>
      <c r="G37" s="138"/>
      <c r="H37" s="100" t="s">
        <v>421</v>
      </c>
      <c r="I37" s="100" t="s">
        <v>422</v>
      </c>
      <c r="J37" s="100" t="s">
        <v>31</v>
      </c>
      <c r="K37" s="132">
        <v>0</v>
      </c>
      <c r="L37" s="131"/>
      <c r="M37" s="28" t="s">
        <v>1819</v>
      </c>
      <c r="N37" s="131" t="s">
        <v>134</v>
      </c>
      <c r="O37" s="131" t="s">
        <v>33</v>
      </c>
      <c r="P37" s="28" t="s">
        <v>423</v>
      </c>
    </row>
    <row r="38" spans="1:16" ht="45" x14ac:dyDescent="0.25">
      <c r="A38" s="126"/>
      <c r="B38" s="136"/>
      <c r="C38" s="137"/>
      <c r="D38" s="137"/>
      <c r="E38" s="137"/>
      <c r="F38" s="137"/>
      <c r="G38" s="138"/>
      <c r="H38" s="100" t="s">
        <v>421</v>
      </c>
      <c r="I38" s="100" t="s">
        <v>424</v>
      </c>
      <c r="J38" s="100" t="s">
        <v>425</v>
      </c>
      <c r="K38" s="132">
        <v>0.5</v>
      </c>
      <c r="L38" s="131">
        <v>0.17499999999999999</v>
      </c>
      <c r="M38" s="28" t="s">
        <v>1819</v>
      </c>
      <c r="N38" s="131" t="s">
        <v>134</v>
      </c>
      <c r="O38" s="131" t="s">
        <v>33</v>
      </c>
      <c r="P38" s="131"/>
    </row>
    <row r="39" spans="1:16" x14ac:dyDescent="0.25">
      <c r="A39" s="126" t="s">
        <v>426</v>
      </c>
      <c r="B39" s="136"/>
      <c r="C39" s="137" t="s">
        <v>427</v>
      </c>
      <c r="D39" s="137" t="s">
        <v>428</v>
      </c>
      <c r="E39" s="137"/>
      <c r="F39" s="137"/>
      <c r="G39" s="138">
        <v>82.5</v>
      </c>
      <c r="H39" s="100"/>
      <c r="I39" s="100"/>
      <c r="J39" s="100"/>
      <c r="K39" s="132"/>
      <c r="L39" s="131"/>
      <c r="M39" s="131"/>
      <c r="N39" s="131"/>
      <c r="O39" s="131"/>
      <c r="P39" s="131"/>
    </row>
    <row r="40" spans="1:16" x14ac:dyDescent="0.25">
      <c r="A40" s="126" t="s">
        <v>105</v>
      </c>
      <c r="B40" s="136"/>
      <c r="C40" s="137" t="s">
        <v>429</v>
      </c>
      <c r="D40" s="137"/>
      <c r="E40" s="137"/>
      <c r="F40" s="137"/>
      <c r="G40" s="138">
        <v>43.5</v>
      </c>
      <c r="H40" s="100"/>
      <c r="I40" s="100"/>
      <c r="J40" s="100"/>
      <c r="K40" s="132"/>
      <c r="L40" s="131"/>
      <c r="M40" s="131"/>
      <c r="N40" s="131"/>
      <c r="O40" s="131"/>
      <c r="P40" s="131"/>
    </row>
    <row r="41" spans="1:16" x14ac:dyDescent="0.25">
      <c r="A41" s="126" t="s">
        <v>157</v>
      </c>
      <c r="B41" s="136"/>
      <c r="C41" s="137"/>
      <c r="D41" s="137" t="s">
        <v>430</v>
      </c>
      <c r="E41" s="137"/>
      <c r="F41" s="137"/>
      <c r="G41" s="138"/>
      <c r="H41" s="100"/>
      <c r="I41" s="100"/>
      <c r="J41" s="100"/>
      <c r="K41" s="132"/>
      <c r="L41" s="131"/>
      <c r="M41" s="131"/>
      <c r="N41" s="131"/>
      <c r="O41" s="131"/>
      <c r="P41" s="131"/>
    </row>
    <row r="42" spans="1:16" ht="30" x14ac:dyDescent="0.25">
      <c r="A42" s="126" t="s">
        <v>431</v>
      </c>
      <c r="B42" s="136"/>
      <c r="C42" s="137" t="s">
        <v>432</v>
      </c>
      <c r="D42" s="137" t="s">
        <v>146</v>
      </c>
      <c r="E42" s="137"/>
      <c r="F42" s="137"/>
      <c r="G42" s="138">
        <v>63.5</v>
      </c>
      <c r="H42" s="100" t="s">
        <v>433</v>
      </c>
      <c r="I42" s="100" t="s">
        <v>422</v>
      </c>
      <c r="J42" s="100" t="s">
        <v>31</v>
      </c>
      <c r="K42" s="132">
        <v>1</v>
      </c>
      <c r="L42" s="131">
        <v>0.26</v>
      </c>
      <c r="M42" s="28" t="s">
        <v>1820</v>
      </c>
      <c r="N42" s="131" t="s">
        <v>32</v>
      </c>
      <c r="O42" s="131" t="s">
        <v>33</v>
      </c>
      <c r="P42" s="28" t="s">
        <v>423</v>
      </c>
    </row>
    <row r="43" spans="1:16" ht="30" x14ac:dyDescent="0.25">
      <c r="A43" s="126"/>
      <c r="B43" s="136"/>
      <c r="C43" s="137"/>
      <c r="D43" s="137"/>
      <c r="E43" s="137"/>
      <c r="F43" s="137"/>
      <c r="G43" s="138"/>
      <c r="H43" s="100" t="s">
        <v>433</v>
      </c>
      <c r="I43" s="100" t="s">
        <v>94</v>
      </c>
      <c r="J43" s="100" t="s">
        <v>95</v>
      </c>
      <c r="K43" s="132">
        <v>1</v>
      </c>
      <c r="L43" s="131">
        <v>0.28000000000000003</v>
      </c>
      <c r="M43" s="28" t="s">
        <v>1820</v>
      </c>
      <c r="N43" s="131" t="s">
        <v>32</v>
      </c>
      <c r="O43" s="131" t="s">
        <v>33</v>
      </c>
      <c r="P43" s="131"/>
    </row>
    <row r="44" spans="1:16" x14ac:dyDescent="0.25">
      <c r="A44" s="7" t="s">
        <v>157</v>
      </c>
      <c r="B44" s="52"/>
      <c r="C44" s="53" t="s">
        <v>434</v>
      </c>
      <c r="D44" s="53"/>
      <c r="E44" s="53"/>
      <c r="F44" s="53"/>
      <c r="G44" s="54">
        <v>63.5</v>
      </c>
      <c r="H44" s="3"/>
      <c r="I44" s="3"/>
      <c r="J44" s="3"/>
    </row>
    <row r="45" spans="1:16" ht="15.75" thickBot="1" x14ac:dyDescent="0.3">
      <c r="A45" s="7" t="s">
        <v>103</v>
      </c>
      <c r="B45" s="52"/>
      <c r="C45" s="53"/>
      <c r="D45" s="53" t="s">
        <v>255</v>
      </c>
      <c r="E45" s="53"/>
      <c r="F45" s="53"/>
      <c r="G45" s="54"/>
      <c r="H45" s="3"/>
      <c r="I45" s="3"/>
      <c r="J45" s="3"/>
    </row>
    <row r="46" spans="1:16" ht="15.75" thickBot="1" x14ac:dyDescent="0.3">
      <c r="A46" s="25">
        <v>7</v>
      </c>
      <c r="B46" s="56" t="s">
        <v>45</v>
      </c>
      <c r="C46" s="58" t="s">
        <v>293</v>
      </c>
      <c r="D46" s="58"/>
      <c r="E46" s="59"/>
      <c r="F46" s="64"/>
      <c r="G46" s="60">
        <f>SUM(G32:G45)</f>
        <v>645.5</v>
      </c>
      <c r="H46" s="61"/>
      <c r="I46" s="29"/>
      <c r="J46" s="29"/>
      <c r="K46" s="62">
        <f t="shared" ref="K46:L46" si="1">SUM(K32:K45)</f>
        <v>3.5</v>
      </c>
      <c r="L46" s="62">
        <f t="shared" si="1"/>
        <v>0.97500000000000009</v>
      </c>
      <c r="M46" s="21"/>
      <c r="N46" s="21"/>
      <c r="O46" s="21"/>
      <c r="P46" s="21"/>
    </row>
    <row r="48" spans="1:16" ht="44.25" customHeight="1" x14ac:dyDescent="0.25">
      <c r="A48" s="153" t="s">
        <v>576</v>
      </c>
      <c r="B48" s="153"/>
      <c r="C48" s="153"/>
      <c r="D48" s="153"/>
      <c r="E48" s="153"/>
      <c r="F48" s="153"/>
      <c r="G48" s="153"/>
      <c r="H48" s="153"/>
      <c r="I48" s="153"/>
      <c r="J48" s="153"/>
      <c r="K48" s="153"/>
      <c r="L48" s="153"/>
      <c r="M48" s="153"/>
      <c r="N48" s="153"/>
      <c r="O48" s="153"/>
      <c r="P48" s="153"/>
    </row>
    <row r="49" spans="1:16" ht="15.75" thickBot="1" x14ac:dyDescent="0.3"/>
    <row r="50" spans="1:16" ht="31.5" thickBot="1" x14ac:dyDescent="0.35">
      <c r="A50" s="63" t="s">
        <v>4</v>
      </c>
      <c r="B50" s="5" t="s">
        <v>156</v>
      </c>
      <c r="C50" s="44" t="s">
        <v>6</v>
      </c>
      <c r="D50" s="4" t="s">
        <v>7</v>
      </c>
      <c r="E50" s="4" t="s">
        <v>8</v>
      </c>
      <c r="F50" s="4" t="s">
        <v>9</v>
      </c>
      <c r="G50" s="4" t="s">
        <v>10</v>
      </c>
      <c r="H50" s="4" t="s">
        <v>11</v>
      </c>
      <c r="I50" s="4" t="s">
        <v>12</v>
      </c>
      <c r="J50" s="4" t="s">
        <v>13</v>
      </c>
      <c r="K50" s="4" t="s">
        <v>14</v>
      </c>
      <c r="L50" s="4" t="s">
        <v>15</v>
      </c>
      <c r="M50" s="4" t="s">
        <v>16</v>
      </c>
      <c r="N50" s="4" t="s">
        <v>17</v>
      </c>
      <c r="O50" s="4" t="s">
        <v>366</v>
      </c>
      <c r="P50" s="6" t="s">
        <v>19</v>
      </c>
    </row>
    <row r="51" spans="1:16" x14ac:dyDescent="0.25">
      <c r="A51" s="7" t="s">
        <v>435</v>
      </c>
      <c r="B51" s="52"/>
      <c r="C51" s="53" t="s">
        <v>436</v>
      </c>
      <c r="D51" s="53" t="s">
        <v>437</v>
      </c>
      <c r="E51" s="53"/>
      <c r="F51" s="53"/>
      <c r="G51" s="54">
        <f>393.75+9+164.75</f>
        <v>567.5</v>
      </c>
    </row>
    <row r="52" spans="1:16" x14ac:dyDescent="0.25">
      <c r="A52" s="7" t="s">
        <v>438</v>
      </c>
      <c r="B52" s="52"/>
      <c r="C52" s="53" t="s">
        <v>439</v>
      </c>
      <c r="D52" s="53" t="s">
        <v>440</v>
      </c>
      <c r="E52" s="53"/>
      <c r="F52" s="53"/>
      <c r="G52" s="54">
        <v>164.75</v>
      </c>
    </row>
    <row r="53" spans="1:16" ht="45" x14ac:dyDescent="0.25">
      <c r="A53" s="126" t="s">
        <v>441</v>
      </c>
      <c r="B53" s="136"/>
      <c r="C53" s="137" t="s">
        <v>442</v>
      </c>
      <c r="D53" s="137"/>
      <c r="E53" s="137"/>
      <c r="F53" s="137"/>
      <c r="G53" s="138">
        <v>0.75</v>
      </c>
      <c r="H53" s="100" t="s">
        <v>443</v>
      </c>
      <c r="I53" s="100" t="s">
        <v>444</v>
      </c>
      <c r="J53" s="100" t="s">
        <v>445</v>
      </c>
      <c r="K53" s="132">
        <v>1</v>
      </c>
      <c r="L53" s="131">
        <v>0.25</v>
      </c>
      <c r="M53" s="28" t="s">
        <v>1821</v>
      </c>
      <c r="N53" s="131" t="s">
        <v>32</v>
      </c>
      <c r="O53" s="131" t="s">
        <v>33</v>
      </c>
      <c r="P53" s="135" t="s">
        <v>447</v>
      </c>
    </row>
    <row r="54" spans="1:16" ht="45" x14ac:dyDescent="0.25">
      <c r="A54" s="7"/>
      <c r="B54" s="52"/>
      <c r="C54" s="53"/>
      <c r="D54" s="53"/>
      <c r="E54" s="53"/>
      <c r="F54" s="53"/>
      <c r="G54" s="54"/>
      <c r="H54" s="3" t="s">
        <v>443</v>
      </c>
      <c r="I54" s="3" t="s">
        <v>448</v>
      </c>
      <c r="J54" s="3" t="s">
        <v>445</v>
      </c>
      <c r="K54" s="12">
        <v>1</v>
      </c>
      <c r="L54">
        <v>0.25</v>
      </c>
      <c r="M54" s="28" t="s">
        <v>1821</v>
      </c>
      <c r="N54" t="s">
        <v>32</v>
      </c>
      <c r="O54" t="s">
        <v>33</v>
      </c>
    </row>
    <row r="55" spans="1:16" ht="15.75" thickBot="1" x14ac:dyDescent="0.3">
      <c r="A55" s="7" t="s">
        <v>449</v>
      </c>
      <c r="B55" s="52"/>
      <c r="C55" s="53"/>
      <c r="D55" s="53" t="s">
        <v>450</v>
      </c>
      <c r="E55" s="53"/>
      <c r="F55" s="53"/>
      <c r="G55" s="54"/>
      <c r="H55" s="3"/>
      <c r="I55" s="3"/>
      <c r="J55" s="3"/>
    </row>
    <row r="56" spans="1:16" ht="15.75" thickBot="1" x14ac:dyDescent="0.3">
      <c r="A56" s="25">
        <v>4</v>
      </c>
      <c r="B56" s="56" t="s">
        <v>45</v>
      </c>
      <c r="C56" s="58" t="s">
        <v>451</v>
      </c>
      <c r="D56" s="58"/>
      <c r="E56" s="59"/>
      <c r="F56" s="64"/>
      <c r="G56" s="60">
        <f>SUM(G51:G55)</f>
        <v>733</v>
      </c>
      <c r="H56" s="61"/>
      <c r="I56" s="29"/>
      <c r="J56" s="29"/>
      <c r="K56" s="62">
        <f t="shared" ref="K56" si="2">SUM(K51:K55)</f>
        <v>2</v>
      </c>
      <c r="L56" s="62">
        <f>SUM(L51:L55)</f>
        <v>0.5</v>
      </c>
      <c r="M56" s="21"/>
      <c r="N56" s="21"/>
      <c r="O56" s="21"/>
      <c r="P56" s="21"/>
    </row>
    <row r="58" spans="1:16" ht="66" customHeight="1" x14ac:dyDescent="0.25">
      <c r="A58" s="151" t="s">
        <v>452</v>
      </c>
      <c r="B58" s="151"/>
      <c r="C58" s="151"/>
      <c r="D58" s="151"/>
      <c r="E58" s="151"/>
      <c r="F58" s="151"/>
      <c r="G58" s="151"/>
      <c r="H58" s="151"/>
      <c r="I58" s="151"/>
      <c r="J58" s="151"/>
      <c r="K58" s="151"/>
      <c r="L58" s="151"/>
      <c r="M58" s="151"/>
      <c r="N58" s="151"/>
      <c r="O58" s="151"/>
      <c r="P58" s="151"/>
    </row>
    <row r="59" spans="1:16" ht="18.75" customHeight="1" thickBot="1" x14ac:dyDescent="0.3"/>
    <row r="60" spans="1:16" ht="31.5" thickBot="1" x14ac:dyDescent="0.35">
      <c r="A60" s="63" t="s">
        <v>4</v>
      </c>
      <c r="B60" s="5" t="s">
        <v>212</v>
      </c>
      <c r="C60" s="44" t="s">
        <v>6</v>
      </c>
      <c r="D60" s="4" t="s">
        <v>7</v>
      </c>
      <c r="E60" s="4" t="s">
        <v>8</v>
      </c>
      <c r="F60" s="4" t="s">
        <v>9</v>
      </c>
      <c r="G60" s="4" t="s">
        <v>10</v>
      </c>
      <c r="H60" s="4" t="s">
        <v>11</v>
      </c>
      <c r="I60" s="4" t="s">
        <v>12</v>
      </c>
      <c r="J60" s="4" t="s">
        <v>13</v>
      </c>
      <c r="K60" s="4" t="s">
        <v>14</v>
      </c>
      <c r="L60" s="4" t="s">
        <v>15</v>
      </c>
      <c r="M60" s="4" t="s">
        <v>16</v>
      </c>
      <c r="N60" s="4" t="s">
        <v>17</v>
      </c>
      <c r="O60" s="4" t="s">
        <v>366</v>
      </c>
      <c r="P60" s="6" t="s">
        <v>19</v>
      </c>
    </row>
    <row r="61" spans="1:16" x14ac:dyDescent="0.25">
      <c r="A61" s="7" t="s">
        <v>453</v>
      </c>
      <c r="B61" s="52"/>
      <c r="C61" s="53" t="s">
        <v>51</v>
      </c>
      <c r="D61" s="53"/>
      <c r="E61" s="53"/>
      <c r="F61" s="53"/>
      <c r="G61" s="54">
        <v>414.25</v>
      </c>
    </row>
    <row r="62" spans="1:16" x14ac:dyDescent="0.25">
      <c r="A62" s="7" t="s">
        <v>454</v>
      </c>
      <c r="B62" s="52"/>
      <c r="C62" s="53"/>
      <c r="D62" s="53" t="s">
        <v>455</v>
      </c>
      <c r="E62" s="53"/>
      <c r="F62" s="53"/>
      <c r="G62" s="54"/>
    </row>
    <row r="63" spans="1:16" x14ac:dyDescent="0.25">
      <c r="A63" s="7" t="s">
        <v>456</v>
      </c>
      <c r="B63" s="52"/>
      <c r="C63" s="53" t="s">
        <v>457</v>
      </c>
      <c r="D63" s="53" t="s">
        <v>458</v>
      </c>
      <c r="E63" s="53"/>
      <c r="F63" s="53"/>
      <c r="G63" s="54">
        <v>38</v>
      </c>
    </row>
    <row r="64" spans="1:16" x14ac:dyDescent="0.25">
      <c r="A64" s="7" t="s">
        <v>459</v>
      </c>
      <c r="B64" s="52"/>
      <c r="C64" s="53" t="s">
        <v>460</v>
      </c>
      <c r="D64" s="53"/>
      <c r="E64" s="53"/>
      <c r="F64" s="53"/>
      <c r="G64" s="54">
        <v>37.75</v>
      </c>
    </row>
    <row r="65" spans="1:16" x14ac:dyDescent="0.25">
      <c r="A65" s="7" t="s">
        <v>216</v>
      </c>
      <c r="B65" s="52"/>
      <c r="C65" s="53"/>
      <c r="D65" s="53" t="s">
        <v>269</v>
      </c>
      <c r="E65" s="53"/>
      <c r="F65" s="53"/>
      <c r="G65" s="54"/>
    </row>
    <row r="66" spans="1:16" ht="45" x14ac:dyDescent="0.25">
      <c r="A66" s="126" t="s">
        <v>461</v>
      </c>
      <c r="B66" s="136"/>
      <c r="C66" s="137" t="s">
        <v>462</v>
      </c>
      <c r="D66" s="137" t="s">
        <v>436</v>
      </c>
      <c r="E66" s="137"/>
      <c r="F66" s="137"/>
      <c r="G66" s="138"/>
      <c r="H66" s="100" t="s">
        <v>463</v>
      </c>
      <c r="I66" s="100" t="s">
        <v>464</v>
      </c>
      <c r="J66" s="100" t="s">
        <v>31</v>
      </c>
      <c r="K66" s="132">
        <v>1</v>
      </c>
      <c r="L66" s="131">
        <v>0.23</v>
      </c>
      <c r="M66" s="28" t="s">
        <v>1825</v>
      </c>
      <c r="N66" s="131" t="s">
        <v>32</v>
      </c>
      <c r="O66" s="131" t="s">
        <v>33</v>
      </c>
      <c r="P66" s="135" t="s">
        <v>464</v>
      </c>
    </row>
    <row r="67" spans="1:16" ht="45" x14ac:dyDescent="0.25">
      <c r="A67" s="126"/>
      <c r="B67" s="136"/>
      <c r="C67" s="137"/>
      <c r="D67" s="137"/>
      <c r="E67" s="137"/>
      <c r="F67" s="137"/>
      <c r="G67" s="138"/>
      <c r="H67" s="100" t="s">
        <v>465</v>
      </c>
      <c r="I67" s="100" t="s">
        <v>466</v>
      </c>
      <c r="J67" s="100" t="s">
        <v>31</v>
      </c>
      <c r="K67" s="132">
        <v>1</v>
      </c>
      <c r="L67" s="131">
        <v>0.26</v>
      </c>
      <c r="M67" s="28" t="s">
        <v>1822</v>
      </c>
      <c r="N67" s="131" t="s">
        <v>32</v>
      </c>
      <c r="O67" s="131" t="s">
        <v>135</v>
      </c>
      <c r="P67" s="131"/>
    </row>
    <row r="68" spans="1:16" ht="45" x14ac:dyDescent="0.25">
      <c r="A68" s="126"/>
      <c r="B68" s="136"/>
      <c r="C68" s="137"/>
      <c r="D68" s="137"/>
      <c r="E68" s="137"/>
      <c r="F68" s="137"/>
      <c r="G68" s="138"/>
      <c r="H68" s="100" t="s">
        <v>465</v>
      </c>
      <c r="I68" s="100" t="s">
        <v>467</v>
      </c>
      <c r="J68" s="100" t="s">
        <v>468</v>
      </c>
      <c r="K68" s="132">
        <v>1</v>
      </c>
      <c r="L68" s="131">
        <v>0.25</v>
      </c>
      <c r="M68" s="28" t="s">
        <v>1822</v>
      </c>
      <c r="N68" s="131" t="s">
        <v>32</v>
      </c>
      <c r="O68" s="131" t="s">
        <v>135</v>
      </c>
      <c r="P68" s="131"/>
    </row>
    <row r="69" spans="1:16" ht="45" x14ac:dyDescent="0.25">
      <c r="A69" s="126" t="s">
        <v>469</v>
      </c>
      <c r="B69" s="136"/>
      <c r="C69" s="137" t="s">
        <v>470</v>
      </c>
      <c r="D69" s="137" t="s">
        <v>471</v>
      </c>
      <c r="E69" s="137"/>
      <c r="F69" s="137"/>
      <c r="G69" s="138"/>
      <c r="H69" s="100" t="s">
        <v>472</v>
      </c>
      <c r="I69" s="100" t="s">
        <v>473</v>
      </c>
      <c r="J69" s="100" t="s">
        <v>31</v>
      </c>
      <c r="K69" s="132">
        <v>1</v>
      </c>
      <c r="L69" s="131">
        <v>0.24</v>
      </c>
      <c r="M69" s="28" t="s">
        <v>1823</v>
      </c>
      <c r="N69" s="131" t="s">
        <v>32</v>
      </c>
      <c r="O69" s="131" t="s">
        <v>33</v>
      </c>
      <c r="P69" s="135" t="s">
        <v>474</v>
      </c>
    </row>
    <row r="70" spans="1:16" ht="45" x14ac:dyDescent="0.25">
      <c r="A70" s="126"/>
      <c r="B70" s="136"/>
      <c r="C70" s="137"/>
      <c r="D70" s="137"/>
      <c r="E70" s="137"/>
      <c r="F70" s="137"/>
      <c r="G70" s="138"/>
      <c r="H70" s="100" t="s">
        <v>475</v>
      </c>
      <c r="I70" s="100" t="s">
        <v>476</v>
      </c>
      <c r="J70" s="100" t="s">
        <v>468</v>
      </c>
      <c r="K70" s="132">
        <v>1</v>
      </c>
      <c r="L70" s="131">
        <v>0.27</v>
      </c>
      <c r="M70" s="28" t="s">
        <v>1824</v>
      </c>
      <c r="N70" s="131" t="s">
        <v>32</v>
      </c>
      <c r="O70" s="131" t="s">
        <v>33</v>
      </c>
      <c r="P70" s="131"/>
    </row>
    <row r="71" spans="1:16" x14ac:dyDescent="0.25">
      <c r="A71" s="126" t="s">
        <v>477</v>
      </c>
      <c r="B71" s="136"/>
      <c r="C71" s="137" t="s">
        <v>478</v>
      </c>
      <c r="D71" s="137" t="s">
        <v>479</v>
      </c>
      <c r="E71" s="137"/>
      <c r="F71" s="137"/>
      <c r="G71" s="138"/>
      <c r="H71" s="131"/>
      <c r="I71" s="131"/>
      <c r="J71" s="131"/>
      <c r="K71" s="131"/>
      <c r="L71" s="131"/>
      <c r="M71" s="131"/>
      <c r="N71" s="131"/>
      <c r="O71" s="131"/>
      <c r="P71" s="131"/>
    </row>
    <row r="72" spans="1:16" x14ac:dyDescent="0.25">
      <c r="A72" s="126" t="s">
        <v>216</v>
      </c>
      <c r="B72" s="136"/>
      <c r="C72" s="137" t="s">
        <v>480</v>
      </c>
      <c r="D72" s="137"/>
      <c r="E72" s="137"/>
      <c r="F72" s="137"/>
      <c r="G72" s="138">
        <v>111.5</v>
      </c>
      <c r="H72" s="131"/>
      <c r="I72" s="131"/>
      <c r="J72" s="131"/>
      <c r="K72" s="131"/>
      <c r="L72" s="131"/>
      <c r="M72" s="131"/>
      <c r="N72" s="131"/>
      <c r="O72" s="131"/>
      <c r="P72" s="131"/>
    </row>
    <row r="73" spans="1:16" x14ac:dyDescent="0.25">
      <c r="A73" s="126" t="s">
        <v>214</v>
      </c>
      <c r="B73" s="136"/>
      <c r="C73" s="137"/>
      <c r="D73" s="137" t="s">
        <v>307</v>
      </c>
      <c r="E73" s="137"/>
      <c r="F73" s="137"/>
      <c r="G73" s="138"/>
      <c r="H73" s="131"/>
      <c r="I73" s="131"/>
      <c r="J73" s="131"/>
      <c r="K73" s="131"/>
      <c r="L73" s="131"/>
      <c r="M73" s="131"/>
      <c r="N73" s="131"/>
      <c r="O73" s="131"/>
      <c r="P73" s="131"/>
    </row>
    <row r="74" spans="1:16" x14ac:dyDescent="0.25">
      <c r="A74" s="126" t="s">
        <v>481</v>
      </c>
      <c r="B74" s="136"/>
      <c r="C74" s="137" t="s">
        <v>482</v>
      </c>
      <c r="D74" s="137" t="s">
        <v>483</v>
      </c>
      <c r="E74" s="137"/>
      <c r="F74" s="137"/>
      <c r="G74" s="138"/>
      <c r="H74" s="131"/>
      <c r="I74" s="131"/>
      <c r="J74" s="131"/>
      <c r="K74" s="131"/>
      <c r="L74" s="131"/>
      <c r="M74" s="131"/>
      <c r="N74" s="131"/>
      <c r="O74" s="131"/>
      <c r="P74" s="131"/>
    </row>
    <row r="75" spans="1:16" x14ac:dyDescent="0.25">
      <c r="A75" s="126" t="s">
        <v>368</v>
      </c>
      <c r="B75" s="136"/>
      <c r="C75" s="137" t="s">
        <v>484</v>
      </c>
      <c r="D75" s="137" t="s">
        <v>485</v>
      </c>
      <c r="E75" s="137"/>
      <c r="F75" s="137"/>
      <c r="G75" s="138">
        <v>164.75</v>
      </c>
      <c r="H75" s="131"/>
      <c r="I75" s="131"/>
      <c r="J75" s="131"/>
      <c r="K75" s="131"/>
      <c r="L75" s="131"/>
      <c r="M75" s="131"/>
      <c r="N75" s="131"/>
      <c r="O75" s="131"/>
      <c r="P75" s="131"/>
    </row>
    <row r="76" spans="1:16" x14ac:dyDescent="0.25">
      <c r="A76" s="126" t="s">
        <v>24</v>
      </c>
      <c r="B76" s="136"/>
      <c r="C76" s="137" t="s">
        <v>486</v>
      </c>
      <c r="D76" s="137"/>
      <c r="E76" s="137"/>
      <c r="F76" s="137"/>
      <c r="G76" s="138">
        <v>42</v>
      </c>
      <c r="H76" s="131"/>
      <c r="I76" s="131"/>
      <c r="J76" s="131"/>
      <c r="K76" s="131"/>
      <c r="L76" s="131"/>
      <c r="M76" s="131"/>
      <c r="N76" s="131"/>
      <c r="O76" s="131"/>
      <c r="P76" s="131"/>
    </row>
    <row r="77" spans="1:16" x14ac:dyDescent="0.25">
      <c r="A77" s="126" t="s">
        <v>22</v>
      </c>
      <c r="B77" s="136"/>
      <c r="C77" s="137"/>
      <c r="D77" s="137" t="s">
        <v>487</v>
      </c>
      <c r="E77" s="137"/>
      <c r="F77" s="137"/>
      <c r="G77" s="138"/>
      <c r="H77" s="131"/>
      <c r="I77" s="131"/>
      <c r="J77" s="131"/>
      <c r="K77" s="131"/>
      <c r="L77" s="131"/>
      <c r="M77" s="131"/>
      <c r="N77" s="131"/>
      <c r="O77" s="131"/>
      <c r="P77" s="131"/>
    </row>
    <row r="78" spans="1:16" ht="30.75" thickBot="1" x14ac:dyDescent="0.3">
      <c r="A78" s="126" t="s">
        <v>488</v>
      </c>
      <c r="B78" s="136"/>
      <c r="C78" s="137" t="s">
        <v>489</v>
      </c>
      <c r="D78" s="137"/>
      <c r="E78" s="137"/>
      <c r="F78" s="137"/>
      <c r="G78" s="138">
        <v>9.5</v>
      </c>
      <c r="H78" s="100" t="s">
        <v>490</v>
      </c>
      <c r="I78" s="100" t="s">
        <v>491</v>
      </c>
      <c r="J78" s="100" t="s">
        <v>31</v>
      </c>
      <c r="K78" s="132">
        <v>1</v>
      </c>
      <c r="L78" s="131">
        <v>0.25</v>
      </c>
      <c r="M78" s="28" t="s">
        <v>1826</v>
      </c>
      <c r="N78" s="131" t="s">
        <v>32</v>
      </c>
      <c r="O78" s="131" t="s">
        <v>33</v>
      </c>
      <c r="P78" s="131"/>
    </row>
    <row r="79" spans="1:16" ht="15.75" thickBot="1" x14ac:dyDescent="0.3">
      <c r="A79" s="25">
        <v>10</v>
      </c>
      <c r="B79" s="56" t="s">
        <v>45</v>
      </c>
      <c r="C79" s="58" t="s">
        <v>493</v>
      </c>
      <c r="D79" s="58"/>
      <c r="E79" s="59"/>
      <c r="F79" s="64"/>
      <c r="G79" s="60">
        <f>SUM(G61:G78)</f>
        <v>817.75</v>
      </c>
      <c r="H79" s="61"/>
      <c r="I79" s="29"/>
      <c r="J79" s="29"/>
      <c r="K79" s="62">
        <f t="shared" ref="K79" si="3">SUM(K61:K78)</f>
        <v>6</v>
      </c>
      <c r="L79" s="62">
        <f>SUM(L61:L78)</f>
        <v>1.5</v>
      </c>
      <c r="M79" s="21"/>
      <c r="N79" s="21"/>
      <c r="O79" s="21"/>
      <c r="P79" s="21"/>
    </row>
    <row r="81" spans="1:16" ht="101.25" customHeight="1" x14ac:dyDescent="0.25">
      <c r="A81" s="151" t="s">
        <v>494</v>
      </c>
      <c r="B81" s="151"/>
      <c r="C81" s="151"/>
      <c r="D81" s="151"/>
      <c r="E81" s="151"/>
      <c r="F81" s="151"/>
      <c r="G81" s="151"/>
      <c r="H81" s="151"/>
      <c r="I81" s="151"/>
      <c r="J81" s="151"/>
      <c r="K81" s="151"/>
      <c r="L81" s="151"/>
      <c r="M81" s="151"/>
      <c r="N81" s="151"/>
      <c r="O81" s="151"/>
      <c r="P81" s="151"/>
    </row>
    <row r="82" spans="1:16" ht="15.75" thickBot="1" x14ac:dyDescent="0.3"/>
    <row r="83" spans="1:16" ht="31.5" thickBot="1" x14ac:dyDescent="0.35">
      <c r="A83" s="63" t="s">
        <v>4</v>
      </c>
      <c r="B83" s="5" t="s">
        <v>264</v>
      </c>
      <c r="C83" s="44" t="s">
        <v>6</v>
      </c>
      <c r="D83" s="4" t="s">
        <v>7</v>
      </c>
      <c r="E83" s="4" t="s">
        <v>8</v>
      </c>
      <c r="F83" s="4" t="s">
        <v>9</v>
      </c>
      <c r="G83" s="4" t="s">
        <v>10</v>
      </c>
      <c r="H83" s="4" t="s">
        <v>11</v>
      </c>
      <c r="I83" s="4" t="s">
        <v>12</v>
      </c>
      <c r="J83" s="4" t="s">
        <v>13</v>
      </c>
      <c r="K83" s="4" t="s">
        <v>14</v>
      </c>
      <c r="L83" s="4" t="s">
        <v>15</v>
      </c>
      <c r="M83" s="4" t="s">
        <v>16</v>
      </c>
      <c r="N83" s="4" t="s">
        <v>17</v>
      </c>
      <c r="O83" s="4" t="s">
        <v>366</v>
      </c>
      <c r="P83" s="6" t="s">
        <v>19</v>
      </c>
    </row>
    <row r="84" spans="1:16" x14ac:dyDescent="0.25">
      <c r="A84" s="7" t="s">
        <v>343</v>
      </c>
      <c r="B84" s="52"/>
      <c r="C84" s="53"/>
      <c r="D84" s="53" t="s">
        <v>495</v>
      </c>
      <c r="E84" s="53"/>
      <c r="F84" s="53"/>
      <c r="G84" s="54"/>
      <c r="H84" s="3"/>
      <c r="I84" s="3"/>
      <c r="J84" s="3"/>
    </row>
    <row r="85" spans="1:16" x14ac:dyDescent="0.25">
      <c r="A85" s="7" t="s">
        <v>496</v>
      </c>
      <c r="B85" s="52"/>
      <c r="C85" s="53" t="s">
        <v>497</v>
      </c>
      <c r="D85" s="53" t="s">
        <v>498</v>
      </c>
      <c r="E85" s="53"/>
      <c r="F85" s="53"/>
      <c r="G85" s="54"/>
      <c r="H85" s="3"/>
      <c r="I85" s="3"/>
      <c r="J85" s="3"/>
    </row>
    <row r="86" spans="1:16" ht="45" x14ac:dyDescent="0.25">
      <c r="A86" s="7" t="s">
        <v>328</v>
      </c>
      <c r="B86" s="52"/>
      <c r="C86" s="53" t="s">
        <v>116</v>
      </c>
      <c r="D86" s="53" t="s">
        <v>499</v>
      </c>
      <c r="E86" s="53"/>
      <c r="F86" s="53"/>
      <c r="G86" s="54">
        <v>110</v>
      </c>
      <c r="H86" s="3" t="s">
        <v>500</v>
      </c>
      <c r="I86" s="3" t="s">
        <v>501</v>
      </c>
      <c r="J86" s="3" t="s">
        <v>31</v>
      </c>
      <c r="K86" s="12">
        <v>1</v>
      </c>
      <c r="L86">
        <v>0.23</v>
      </c>
      <c r="M86" s="55" t="s">
        <v>1827</v>
      </c>
      <c r="N86" t="s">
        <v>134</v>
      </c>
      <c r="O86" t="s">
        <v>33</v>
      </c>
      <c r="P86" s="30" t="s">
        <v>501</v>
      </c>
    </row>
    <row r="87" spans="1:16" x14ac:dyDescent="0.25">
      <c r="A87" s="7" t="s">
        <v>38</v>
      </c>
      <c r="B87" s="52"/>
      <c r="C87" s="53" t="s">
        <v>502</v>
      </c>
      <c r="D87" s="53" t="s">
        <v>503</v>
      </c>
      <c r="E87" s="53"/>
      <c r="F87" s="53"/>
      <c r="G87" s="54">
        <v>141</v>
      </c>
      <c r="H87" s="3"/>
      <c r="I87" s="3"/>
      <c r="J87" s="3"/>
      <c r="K87" s="12"/>
    </row>
    <row r="88" spans="1:16" x14ac:dyDescent="0.25">
      <c r="A88" s="7" t="s">
        <v>278</v>
      </c>
      <c r="B88" s="52"/>
      <c r="C88" s="53" t="s">
        <v>175</v>
      </c>
      <c r="D88" s="53" t="s">
        <v>504</v>
      </c>
      <c r="E88" s="53"/>
      <c r="F88" s="53"/>
      <c r="G88" s="54">
        <v>32.75</v>
      </c>
      <c r="H88" s="3"/>
      <c r="I88" s="3"/>
      <c r="J88" s="3"/>
      <c r="K88" s="12"/>
    </row>
    <row r="89" spans="1:16" ht="45" x14ac:dyDescent="0.25">
      <c r="A89" s="126" t="s">
        <v>505</v>
      </c>
      <c r="B89" s="136"/>
      <c r="C89" s="137" t="s">
        <v>139</v>
      </c>
      <c r="D89" s="137" t="s">
        <v>506</v>
      </c>
      <c r="E89" s="137"/>
      <c r="F89" s="137"/>
      <c r="G89" s="138"/>
      <c r="H89" s="100" t="s">
        <v>507</v>
      </c>
      <c r="I89" s="100" t="s">
        <v>508</v>
      </c>
      <c r="J89" s="100" t="s">
        <v>31</v>
      </c>
      <c r="K89" s="132">
        <v>2</v>
      </c>
      <c r="L89" s="131">
        <f>0.23+0.23</f>
        <v>0.46</v>
      </c>
      <c r="M89" s="28" t="s">
        <v>1828</v>
      </c>
      <c r="N89" s="131" t="s">
        <v>134</v>
      </c>
      <c r="O89" s="131" t="s">
        <v>33</v>
      </c>
      <c r="P89" s="135" t="s">
        <v>508</v>
      </c>
    </row>
    <row r="90" spans="1:16" ht="45" x14ac:dyDescent="0.25">
      <c r="A90" s="126"/>
      <c r="B90" s="136"/>
      <c r="C90" s="137"/>
      <c r="D90" s="137"/>
      <c r="E90" s="137"/>
      <c r="F90" s="137"/>
      <c r="G90" s="138"/>
      <c r="H90" s="100" t="s">
        <v>507</v>
      </c>
      <c r="I90" s="100" t="s">
        <v>508</v>
      </c>
      <c r="J90" s="100" t="s">
        <v>509</v>
      </c>
      <c r="K90" s="132">
        <v>1</v>
      </c>
      <c r="L90" s="131">
        <v>0.22</v>
      </c>
      <c r="M90" s="28" t="s">
        <v>1828</v>
      </c>
      <c r="N90" s="131" t="s">
        <v>134</v>
      </c>
      <c r="O90" s="131" t="s">
        <v>33</v>
      </c>
      <c r="P90" s="135" t="s">
        <v>508</v>
      </c>
    </row>
    <row r="91" spans="1:16" ht="45" x14ac:dyDescent="0.25">
      <c r="A91" s="126"/>
      <c r="B91" s="136"/>
      <c r="C91" s="137"/>
      <c r="D91" s="137"/>
      <c r="E91" s="137"/>
      <c r="F91" s="137"/>
      <c r="G91" s="138"/>
      <c r="H91" s="100" t="s">
        <v>510</v>
      </c>
      <c r="I91" s="100" t="s">
        <v>511</v>
      </c>
      <c r="J91" s="100" t="s">
        <v>31</v>
      </c>
      <c r="K91" s="132">
        <v>1</v>
      </c>
      <c r="L91" s="131">
        <v>0.23</v>
      </c>
      <c r="M91" s="28" t="s">
        <v>1829</v>
      </c>
      <c r="N91" s="131" t="s">
        <v>32</v>
      </c>
      <c r="O91" s="131" t="s">
        <v>33</v>
      </c>
      <c r="P91" s="131"/>
    </row>
    <row r="92" spans="1:16" ht="45" x14ac:dyDescent="0.25">
      <c r="A92" s="126"/>
      <c r="B92" s="136"/>
      <c r="C92" s="137"/>
      <c r="D92" s="137"/>
      <c r="E92" s="137"/>
      <c r="F92" s="137"/>
      <c r="G92" s="138"/>
      <c r="H92" s="100" t="s">
        <v>510</v>
      </c>
      <c r="I92" s="100" t="s">
        <v>511</v>
      </c>
      <c r="J92" s="100" t="s">
        <v>509</v>
      </c>
      <c r="K92" s="132">
        <v>1</v>
      </c>
      <c r="L92" s="131">
        <v>0.22</v>
      </c>
      <c r="M92" s="28" t="s">
        <v>1829</v>
      </c>
      <c r="N92" s="131" t="s">
        <v>32</v>
      </c>
      <c r="O92" s="131" t="s">
        <v>33</v>
      </c>
      <c r="P92" s="131"/>
    </row>
    <row r="93" spans="1:16" ht="15.75" thickBot="1" x14ac:dyDescent="0.3">
      <c r="A93" s="7" t="s">
        <v>160</v>
      </c>
      <c r="B93" s="52"/>
      <c r="C93" s="53" t="s">
        <v>512</v>
      </c>
      <c r="D93" s="53"/>
      <c r="E93" s="53"/>
      <c r="F93" s="53"/>
      <c r="G93" s="54">
        <v>121.5</v>
      </c>
      <c r="H93" s="3"/>
      <c r="I93" s="3"/>
      <c r="J93" s="3"/>
      <c r="K93" s="12"/>
    </row>
    <row r="94" spans="1:16" ht="15.75" thickBot="1" x14ac:dyDescent="0.3">
      <c r="A94" s="25">
        <v>6</v>
      </c>
      <c r="B94" s="56" t="s">
        <v>45</v>
      </c>
      <c r="C94" s="58" t="s">
        <v>347</v>
      </c>
      <c r="D94" s="58"/>
      <c r="E94" s="59"/>
      <c r="F94" s="64"/>
      <c r="G94" s="60">
        <f>SUM(G84:G93)</f>
        <v>405.25</v>
      </c>
      <c r="H94" s="61"/>
      <c r="I94" s="29"/>
      <c r="J94" s="29"/>
      <c r="K94" s="62">
        <f t="shared" ref="K94:L94" si="4">SUM(K84:K93)</f>
        <v>6</v>
      </c>
      <c r="L94" s="62">
        <f t="shared" si="4"/>
        <v>1.36</v>
      </c>
      <c r="M94" s="21"/>
      <c r="N94" s="21"/>
      <c r="O94" s="21"/>
      <c r="P94" s="21"/>
    </row>
    <row r="96" spans="1:16" ht="61.5" customHeight="1" x14ac:dyDescent="0.25">
      <c r="A96" s="153" t="s">
        <v>513</v>
      </c>
      <c r="B96" s="153"/>
      <c r="C96" s="153"/>
      <c r="D96" s="153"/>
      <c r="E96" s="153"/>
      <c r="F96" s="153"/>
      <c r="G96" s="153"/>
      <c r="H96" s="153"/>
      <c r="I96" s="153"/>
      <c r="J96" s="153"/>
      <c r="K96" s="153"/>
      <c r="L96" s="153"/>
      <c r="M96" s="153"/>
      <c r="N96" s="153"/>
      <c r="O96" s="153"/>
      <c r="P96" s="153"/>
    </row>
    <row r="97" spans="1:16" ht="15.75" thickBot="1" x14ac:dyDescent="0.3"/>
    <row r="98" spans="1:16" ht="31.5" thickBot="1" x14ac:dyDescent="0.35">
      <c r="A98" s="63" t="s">
        <v>4</v>
      </c>
      <c r="B98" s="5" t="s">
        <v>296</v>
      </c>
      <c r="C98" s="44" t="s">
        <v>6</v>
      </c>
      <c r="D98" s="4" t="s">
        <v>7</v>
      </c>
      <c r="E98" s="4" t="s">
        <v>8</v>
      </c>
      <c r="F98" s="4" t="s">
        <v>9</v>
      </c>
      <c r="G98" s="4" t="s">
        <v>10</v>
      </c>
      <c r="H98" s="4" t="s">
        <v>11</v>
      </c>
      <c r="I98" s="4" t="s">
        <v>12</v>
      </c>
      <c r="J98" s="4" t="s">
        <v>13</v>
      </c>
      <c r="K98" s="4" t="s">
        <v>14</v>
      </c>
      <c r="L98" s="4" t="s">
        <v>15</v>
      </c>
      <c r="M98" s="4" t="s">
        <v>16</v>
      </c>
      <c r="N98" s="4" t="s">
        <v>17</v>
      </c>
      <c r="O98" s="4" t="s">
        <v>366</v>
      </c>
      <c r="P98" s="6" t="s">
        <v>19</v>
      </c>
    </row>
    <row r="99" spans="1:16" x14ac:dyDescent="0.25">
      <c r="A99" s="7" t="s">
        <v>160</v>
      </c>
      <c r="B99" s="52"/>
      <c r="C99" s="53"/>
      <c r="D99" s="53" t="s">
        <v>514</v>
      </c>
      <c r="E99" s="53"/>
      <c r="F99" s="53"/>
      <c r="G99" s="54"/>
      <c r="H99" s="3"/>
      <c r="I99" s="3"/>
      <c r="J99" s="3"/>
    </row>
    <row r="100" spans="1:16" x14ac:dyDescent="0.25">
      <c r="A100" s="7" t="s">
        <v>157</v>
      </c>
      <c r="B100" s="52"/>
      <c r="C100" s="53" t="s">
        <v>515</v>
      </c>
      <c r="D100" s="53"/>
      <c r="E100" s="53"/>
      <c r="F100" s="53"/>
      <c r="G100" s="54">
        <v>191</v>
      </c>
      <c r="H100" s="3"/>
      <c r="I100" s="3"/>
      <c r="J100" s="3"/>
    </row>
    <row r="101" spans="1:16" x14ac:dyDescent="0.25">
      <c r="A101" s="7" t="s">
        <v>105</v>
      </c>
      <c r="B101" s="52"/>
      <c r="C101" s="53"/>
      <c r="D101" s="53" t="s">
        <v>516</v>
      </c>
      <c r="E101" s="53"/>
      <c r="F101" s="53"/>
      <c r="G101" s="54"/>
      <c r="H101" s="3"/>
      <c r="I101" s="3"/>
      <c r="J101" s="3"/>
    </row>
    <row r="102" spans="1:16" x14ac:dyDescent="0.25">
      <c r="A102" s="7" t="s">
        <v>517</v>
      </c>
      <c r="B102" s="52"/>
      <c r="C102" s="53" t="s">
        <v>518</v>
      </c>
      <c r="D102" s="53" t="s">
        <v>519</v>
      </c>
      <c r="E102" s="53"/>
      <c r="F102" s="53"/>
      <c r="G102" s="54">
        <v>74.5</v>
      </c>
      <c r="H102" s="3"/>
      <c r="I102" s="3"/>
      <c r="J102" s="3"/>
    </row>
    <row r="103" spans="1:16" ht="45" x14ac:dyDescent="0.25">
      <c r="A103" s="126" t="s">
        <v>520</v>
      </c>
      <c r="B103" s="136"/>
      <c r="C103" s="137" t="s">
        <v>110</v>
      </c>
      <c r="D103" s="137" t="s">
        <v>68</v>
      </c>
      <c r="E103" s="137"/>
      <c r="F103" s="137"/>
      <c r="G103" s="138">
        <v>45.5</v>
      </c>
      <c r="H103" s="100" t="s">
        <v>521</v>
      </c>
      <c r="I103" s="100" t="s">
        <v>522</v>
      </c>
      <c r="J103" s="100" t="s">
        <v>391</v>
      </c>
      <c r="K103" s="131">
        <v>1</v>
      </c>
      <c r="L103" s="131">
        <v>0.27</v>
      </c>
      <c r="M103" s="28" t="s">
        <v>1830</v>
      </c>
      <c r="N103" s="131" t="s">
        <v>32</v>
      </c>
      <c r="O103" s="131" t="s">
        <v>135</v>
      </c>
      <c r="P103" s="131"/>
    </row>
    <row r="104" spans="1:16" x14ac:dyDescent="0.25">
      <c r="A104" s="126" t="s">
        <v>150</v>
      </c>
      <c r="B104" s="136"/>
      <c r="C104" s="137" t="s">
        <v>417</v>
      </c>
      <c r="D104" s="137"/>
      <c r="E104" s="137"/>
      <c r="F104" s="137"/>
      <c r="G104" s="138">
        <v>51</v>
      </c>
      <c r="H104" s="100"/>
      <c r="I104" s="100"/>
      <c r="J104" s="100"/>
      <c r="K104" s="131"/>
      <c r="L104" s="131"/>
      <c r="M104" s="131"/>
      <c r="N104" s="131"/>
      <c r="O104" s="131"/>
      <c r="P104" s="131"/>
    </row>
    <row r="105" spans="1:16" x14ac:dyDescent="0.25">
      <c r="A105" s="126" t="s">
        <v>216</v>
      </c>
      <c r="B105" s="136"/>
      <c r="C105" s="137"/>
      <c r="D105" s="137" t="s">
        <v>300</v>
      </c>
      <c r="E105" s="137"/>
      <c r="F105" s="137"/>
      <c r="G105" s="138"/>
      <c r="H105" s="100"/>
      <c r="I105" s="100"/>
      <c r="J105" s="100"/>
      <c r="K105" s="131"/>
      <c r="L105" s="131"/>
      <c r="M105" s="131"/>
      <c r="N105" s="131"/>
      <c r="O105" s="131"/>
      <c r="P105" s="131"/>
    </row>
    <row r="106" spans="1:16" ht="30" x14ac:dyDescent="0.25">
      <c r="A106" s="126" t="s">
        <v>523</v>
      </c>
      <c r="B106" s="136"/>
      <c r="C106" s="137" t="s">
        <v>272</v>
      </c>
      <c r="D106" s="137" t="s">
        <v>524</v>
      </c>
      <c r="E106" s="137"/>
      <c r="F106" s="137"/>
      <c r="G106" s="138">
        <v>29.75</v>
      </c>
      <c r="H106" s="100" t="s">
        <v>525</v>
      </c>
      <c r="I106" s="100" t="s">
        <v>526</v>
      </c>
      <c r="J106" s="100" t="s">
        <v>31</v>
      </c>
      <c r="K106" s="131">
        <v>1</v>
      </c>
      <c r="L106" s="131">
        <v>0.24</v>
      </c>
      <c r="M106" s="55" t="s">
        <v>1831</v>
      </c>
      <c r="N106" s="131" t="s">
        <v>32</v>
      </c>
      <c r="O106" s="131" t="s">
        <v>372</v>
      </c>
      <c r="P106" s="135" t="s">
        <v>526</v>
      </c>
    </row>
    <row r="107" spans="1:16" x14ac:dyDescent="0.25">
      <c r="A107" s="126" t="s">
        <v>216</v>
      </c>
      <c r="B107" s="136"/>
      <c r="C107" s="137" t="s">
        <v>527</v>
      </c>
      <c r="D107" s="137"/>
      <c r="E107" s="137"/>
      <c r="F107" s="137"/>
      <c r="G107" s="138">
        <v>29.75</v>
      </c>
      <c r="H107" s="100"/>
      <c r="I107" s="100"/>
      <c r="J107" s="100"/>
      <c r="K107" s="131"/>
      <c r="L107" s="131"/>
      <c r="M107" s="131"/>
      <c r="N107" s="131"/>
      <c r="O107" s="131"/>
      <c r="P107" s="131"/>
    </row>
    <row r="108" spans="1:16" x14ac:dyDescent="0.25">
      <c r="A108" s="126" t="s">
        <v>214</v>
      </c>
      <c r="B108" s="136"/>
      <c r="C108" s="137"/>
      <c r="D108" s="137" t="s">
        <v>83</v>
      </c>
      <c r="E108" s="137"/>
      <c r="F108" s="137"/>
      <c r="G108" s="138"/>
      <c r="H108" s="100"/>
      <c r="I108" s="100"/>
      <c r="J108" s="100"/>
      <c r="K108" s="131"/>
      <c r="L108" s="131"/>
      <c r="M108" s="131"/>
      <c r="N108" s="131"/>
      <c r="O108" s="131"/>
      <c r="P108" s="131"/>
    </row>
    <row r="109" spans="1:16" ht="45" x14ac:dyDescent="0.25">
      <c r="A109" s="126" t="s">
        <v>481</v>
      </c>
      <c r="B109" s="136"/>
      <c r="C109" s="137" t="s">
        <v>528</v>
      </c>
      <c r="D109" s="137" t="s">
        <v>284</v>
      </c>
      <c r="E109" s="137"/>
      <c r="F109" s="137"/>
      <c r="G109" s="138">
        <v>99</v>
      </c>
      <c r="H109" s="100" t="s">
        <v>529</v>
      </c>
      <c r="I109" s="100" t="s">
        <v>530</v>
      </c>
      <c r="J109" s="100" t="s">
        <v>531</v>
      </c>
      <c r="K109" s="131">
        <v>1</v>
      </c>
      <c r="L109" s="131">
        <v>0.31</v>
      </c>
      <c r="M109" s="55" t="s">
        <v>1832</v>
      </c>
      <c r="N109" s="131" t="s">
        <v>32</v>
      </c>
      <c r="O109" s="131" t="s">
        <v>33</v>
      </c>
      <c r="P109" s="131"/>
    </row>
    <row r="110" spans="1:16" x14ac:dyDescent="0.25">
      <c r="A110" s="126" t="s">
        <v>214</v>
      </c>
      <c r="B110" s="136"/>
      <c r="C110" s="137" t="s">
        <v>532</v>
      </c>
      <c r="D110" s="137"/>
      <c r="E110" s="137"/>
      <c r="F110" s="137"/>
      <c r="G110" s="138">
        <v>99</v>
      </c>
      <c r="H110" s="100"/>
      <c r="I110" s="100"/>
      <c r="J110" s="100"/>
      <c r="K110" s="131"/>
      <c r="L110" s="131"/>
      <c r="M110" s="131"/>
      <c r="N110" s="131"/>
      <c r="O110" s="131"/>
      <c r="P110" s="131"/>
    </row>
    <row r="111" spans="1:16" x14ac:dyDescent="0.25">
      <c r="A111" s="126" t="s">
        <v>150</v>
      </c>
      <c r="B111" s="136"/>
      <c r="C111" s="137"/>
      <c r="D111" s="137" t="s">
        <v>533</v>
      </c>
      <c r="E111" s="137"/>
      <c r="F111" s="137"/>
      <c r="G111" s="138"/>
      <c r="H111" s="100"/>
      <c r="I111" s="100"/>
      <c r="J111" s="100"/>
      <c r="K111" s="131"/>
      <c r="L111" s="131"/>
      <c r="M111" s="131"/>
      <c r="N111" s="131"/>
      <c r="O111" s="131"/>
      <c r="P111" s="131"/>
    </row>
    <row r="112" spans="1:16" ht="30" x14ac:dyDescent="0.25">
      <c r="A112" s="126" t="s">
        <v>534</v>
      </c>
      <c r="B112" s="136"/>
      <c r="C112" s="137" t="s">
        <v>535</v>
      </c>
      <c r="D112" s="137" t="s">
        <v>536</v>
      </c>
      <c r="E112" s="137"/>
      <c r="F112" s="137"/>
      <c r="G112" s="138">
        <v>32</v>
      </c>
      <c r="H112" s="100" t="s">
        <v>537</v>
      </c>
      <c r="I112" s="100" t="s">
        <v>538</v>
      </c>
      <c r="J112" s="100" t="s">
        <v>31</v>
      </c>
      <c r="K112" s="131">
        <v>1</v>
      </c>
      <c r="L112" s="131">
        <v>0.27</v>
      </c>
      <c r="M112" s="28" t="s">
        <v>1833</v>
      </c>
      <c r="N112" s="131" t="s">
        <v>32</v>
      </c>
      <c r="O112" s="131" t="s">
        <v>33</v>
      </c>
      <c r="P112" s="135" t="s">
        <v>538</v>
      </c>
    </row>
    <row r="113" spans="1:16" ht="30" x14ac:dyDescent="0.25">
      <c r="A113" s="126"/>
      <c r="B113" s="136"/>
      <c r="C113" s="137"/>
      <c r="D113" s="137"/>
      <c r="E113" s="137"/>
      <c r="F113" s="137"/>
      <c r="G113" s="138"/>
      <c r="H113" s="100" t="s">
        <v>537</v>
      </c>
      <c r="I113" s="100" t="s">
        <v>538</v>
      </c>
      <c r="J113" s="100" t="s">
        <v>509</v>
      </c>
      <c r="K113" s="131">
        <v>1</v>
      </c>
      <c r="L113" s="131">
        <v>0.23</v>
      </c>
      <c r="M113" s="28" t="s">
        <v>1833</v>
      </c>
      <c r="N113" s="131" t="s">
        <v>32</v>
      </c>
      <c r="O113" s="131" t="s">
        <v>33</v>
      </c>
      <c r="P113" s="135" t="s">
        <v>538</v>
      </c>
    </row>
    <row r="114" spans="1:16" ht="15.75" thickBot="1" x14ac:dyDescent="0.3">
      <c r="A114" s="7" t="s">
        <v>150</v>
      </c>
      <c r="B114" s="52"/>
      <c r="C114" s="53" t="s">
        <v>539</v>
      </c>
      <c r="D114" s="53"/>
      <c r="E114" s="53"/>
      <c r="F114" s="53"/>
      <c r="G114" s="54">
        <v>32</v>
      </c>
      <c r="H114" s="3"/>
      <c r="I114" s="3"/>
      <c r="J114" s="3"/>
    </row>
    <row r="115" spans="1:16" ht="15.75" thickBot="1" x14ac:dyDescent="0.3">
      <c r="A115" s="25">
        <v>5</v>
      </c>
      <c r="B115" s="56" t="s">
        <v>45</v>
      </c>
      <c r="C115" s="58" t="s">
        <v>493</v>
      </c>
      <c r="D115" s="59"/>
      <c r="E115" s="59"/>
      <c r="F115" s="64"/>
      <c r="G115" s="60">
        <f>SUM(G99:G114)</f>
        <v>683.5</v>
      </c>
      <c r="H115" s="61"/>
      <c r="I115" s="29"/>
      <c r="J115" s="29"/>
      <c r="K115" s="62">
        <f t="shared" ref="K115:L115" si="5">SUM(K99:K114)</f>
        <v>5</v>
      </c>
      <c r="L115" s="62">
        <f t="shared" si="5"/>
        <v>1.32</v>
      </c>
      <c r="M115" s="21"/>
      <c r="N115" s="21"/>
      <c r="O115" s="21"/>
      <c r="P115" s="21"/>
    </row>
    <row r="117" spans="1:16" ht="108" customHeight="1" x14ac:dyDescent="0.25">
      <c r="A117" s="151" t="s">
        <v>540</v>
      </c>
      <c r="B117" s="151"/>
      <c r="C117" s="151"/>
      <c r="D117" s="151"/>
      <c r="E117" s="151"/>
      <c r="F117" s="151"/>
      <c r="G117" s="151"/>
      <c r="H117" s="151"/>
      <c r="I117" s="151"/>
      <c r="J117" s="151"/>
      <c r="K117" s="151"/>
      <c r="L117" s="151"/>
      <c r="M117" s="151"/>
      <c r="N117" s="151"/>
      <c r="O117" s="151"/>
      <c r="P117" s="151"/>
    </row>
    <row r="118" spans="1:16" ht="15.75" thickBot="1" x14ac:dyDescent="0.3"/>
    <row r="119" spans="1:16" ht="31.5" thickBot="1" x14ac:dyDescent="0.35">
      <c r="A119" s="63" t="s">
        <v>4</v>
      </c>
      <c r="B119" s="5" t="s">
        <v>296</v>
      </c>
      <c r="C119" s="44" t="s">
        <v>6</v>
      </c>
      <c r="D119" s="4" t="s">
        <v>7</v>
      </c>
      <c r="E119" s="4" t="s">
        <v>8</v>
      </c>
      <c r="F119" s="4" t="s">
        <v>9</v>
      </c>
      <c r="G119" s="4" t="s">
        <v>10</v>
      </c>
      <c r="H119" s="4" t="s">
        <v>11</v>
      </c>
      <c r="I119" s="4" t="s">
        <v>12</v>
      </c>
      <c r="J119" s="4" t="s">
        <v>13</v>
      </c>
      <c r="K119" s="4" t="s">
        <v>14</v>
      </c>
      <c r="L119" s="4" t="s">
        <v>15</v>
      </c>
      <c r="M119" s="4" t="s">
        <v>16</v>
      </c>
      <c r="N119" s="4" t="s">
        <v>17</v>
      </c>
      <c r="O119" s="4" t="s">
        <v>366</v>
      </c>
      <c r="P119" s="6" t="s">
        <v>19</v>
      </c>
    </row>
    <row r="120" spans="1:16" x14ac:dyDescent="0.25">
      <c r="A120" s="7" t="s">
        <v>541</v>
      </c>
      <c r="B120" s="52"/>
      <c r="C120" s="53"/>
      <c r="D120" s="53" t="s">
        <v>542</v>
      </c>
      <c r="E120" s="53"/>
      <c r="F120" s="53"/>
      <c r="G120" s="54"/>
      <c r="H120" s="3"/>
      <c r="I120" s="3"/>
      <c r="J120" s="3"/>
    </row>
    <row r="121" spans="1:16" x14ac:dyDescent="0.25">
      <c r="A121" s="7" t="s">
        <v>543</v>
      </c>
      <c r="B121" s="52"/>
      <c r="C121" s="53" t="s">
        <v>544</v>
      </c>
      <c r="D121" s="53" t="s">
        <v>545</v>
      </c>
      <c r="E121" s="53"/>
      <c r="F121" s="53"/>
      <c r="G121" s="54">
        <v>185.75</v>
      </c>
      <c r="H121" s="3"/>
      <c r="I121" s="3"/>
      <c r="J121" s="3"/>
    </row>
    <row r="122" spans="1:16" x14ac:dyDescent="0.25">
      <c r="A122" s="7" t="s">
        <v>541</v>
      </c>
      <c r="B122" s="52"/>
      <c r="C122" s="53" t="s">
        <v>546</v>
      </c>
      <c r="D122" s="53" t="s">
        <v>547</v>
      </c>
      <c r="E122" s="53"/>
      <c r="F122" s="53"/>
      <c r="G122" s="54">
        <v>185.75</v>
      </c>
      <c r="H122" s="3"/>
      <c r="I122" s="3"/>
      <c r="J122" s="3"/>
    </row>
    <row r="123" spans="1:16" x14ac:dyDescent="0.25">
      <c r="A123" s="7" t="s">
        <v>548</v>
      </c>
      <c r="B123" s="52"/>
      <c r="C123" s="53" t="s">
        <v>549</v>
      </c>
      <c r="D123" s="53" t="s">
        <v>550</v>
      </c>
      <c r="E123" s="53"/>
      <c r="F123" s="53"/>
      <c r="G123" s="54"/>
      <c r="H123" s="3"/>
      <c r="I123" s="3"/>
      <c r="J123" s="3"/>
    </row>
    <row r="124" spans="1:16" ht="45" x14ac:dyDescent="0.25">
      <c r="A124" s="126" t="s">
        <v>551</v>
      </c>
      <c r="B124" s="136"/>
      <c r="C124" s="137" t="s">
        <v>462</v>
      </c>
      <c r="D124" s="137" t="s">
        <v>271</v>
      </c>
      <c r="E124" s="137"/>
      <c r="F124" s="137"/>
      <c r="G124" s="138"/>
      <c r="H124" s="100" t="s">
        <v>552</v>
      </c>
      <c r="I124" s="100" t="s">
        <v>553</v>
      </c>
      <c r="J124" s="100" t="s">
        <v>554</v>
      </c>
      <c r="K124" s="131">
        <v>1</v>
      </c>
      <c r="L124" s="131">
        <v>0.26</v>
      </c>
      <c r="M124" s="28" t="s">
        <v>1834</v>
      </c>
      <c r="N124" s="131" t="s">
        <v>134</v>
      </c>
      <c r="O124" s="131" t="s">
        <v>33</v>
      </c>
      <c r="P124" s="135" t="s">
        <v>555</v>
      </c>
    </row>
    <row r="125" spans="1:16" ht="45" x14ac:dyDescent="0.25">
      <c r="A125" s="126"/>
      <c r="B125" s="136"/>
      <c r="C125" s="137"/>
      <c r="D125" s="137"/>
      <c r="E125" s="137"/>
      <c r="F125" s="137"/>
      <c r="G125" s="138"/>
      <c r="H125" s="100" t="s">
        <v>556</v>
      </c>
      <c r="I125" s="100" t="s">
        <v>553</v>
      </c>
      <c r="J125" s="100" t="s">
        <v>554</v>
      </c>
      <c r="K125" s="131">
        <v>1</v>
      </c>
      <c r="L125" s="131">
        <v>0.26</v>
      </c>
      <c r="M125" s="55" t="s">
        <v>1835</v>
      </c>
      <c r="N125" s="131" t="s">
        <v>134</v>
      </c>
      <c r="O125" s="131" t="s">
        <v>33</v>
      </c>
      <c r="P125" s="135" t="s">
        <v>555</v>
      </c>
    </row>
    <row r="126" spans="1:16" ht="45" x14ac:dyDescent="0.25">
      <c r="A126" s="126"/>
      <c r="B126" s="136"/>
      <c r="C126" s="137"/>
      <c r="D126" s="137"/>
      <c r="E126" s="137"/>
      <c r="F126" s="137"/>
      <c r="G126" s="138"/>
      <c r="H126" s="100" t="s">
        <v>557</v>
      </c>
      <c r="I126" s="100" t="s">
        <v>467</v>
      </c>
      <c r="J126" s="100" t="s">
        <v>468</v>
      </c>
      <c r="K126" s="131">
        <v>1</v>
      </c>
      <c r="L126" s="131">
        <v>0.24</v>
      </c>
      <c r="M126" s="28" t="s">
        <v>1836</v>
      </c>
      <c r="N126" s="131" t="s">
        <v>32</v>
      </c>
      <c r="O126" s="131" t="s">
        <v>33</v>
      </c>
      <c r="P126" s="131"/>
    </row>
    <row r="127" spans="1:16" x14ac:dyDescent="0.25">
      <c r="A127" s="126" t="s">
        <v>558</v>
      </c>
      <c r="B127" s="136"/>
      <c r="C127" s="137" t="s">
        <v>300</v>
      </c>
      <c r="D127" s="137" t="s">
        <v>559</v>
      </c>
      <c r="E127" s="137"/>
      <c r="F127" s="137"/>
      <c r="G127" s="138"/>
      <c r="H127" s="100"/>
      <c r="I127" s="100"/>
      <c r="J127" s="100"/>
      <c r="K127" s="131"/>
      <c r="L127" s="131"/>
      <c r="M127" s="131"/>
      <c r="N127" s="131"/>
      <c r="O127" s="131"/>
      <c r="P127" s="131"/>
    </row>
    <row r="128" spans="1:16" ht="45" x14ac:dyDescent="0.25">
      <c r="A128" s="126" t="s">
        <v>560</v>
      </c>
      <c r="B128" s="136"/>
      <c r="C128" s="137" t="s">
        <v>561</v>
      </c>
      <c r="D128" s="137" t="s">
        <v>562</v>
      </c>
      <c r="E128" s="137"/>
      <c r="F128" s="137"/>
      <c r="G128" s="138"/>
      <c r="H128" s="100" t="s">
        <v>563</v>
      </c>
      <c r="I128" s="100" t="s">
        <v>564</v>
      </c>
      <c r="J128" s="100" t="s">
        <v>31</v>
      </c>
      <c r="K128" s="131">
        <v>1</v>
      </c>
      <c r="L128" s="131">
        <v>0.25</v>
      </c>
      <c r="M128" s="28" t="s">
        <v>1837</v>
      </c>
      <c r="N128" s="131" t="s">
        <v>32</v>
      </c>
      <c r="O128" s="131" t="s">
        <v>33</v>
      </c>
      <c r="P128" s="131"/>
    </row>
    <row r="129" spans="1:16" ht="45" x14ac:dyDescent="0.25">
      <c r="A129" s="126"/>
      <c r="B129" s="136"/>
      <c r="C129" s="137"/>
      <c r="D129" s="137"/>
      <c r="E129" s="137"/>
      <c r="F129" s="137"/>
      <c r="G129" s="138"/>
      <c r="H129" s="100" t="s">
        <v>563</v>
      </c>
      <c r="I129" s="100" t="s">
        <v>564</v>
      </c>
      <c r="J129" s="100" t="s">
        <v>509</v>
      </c>
      <c r="K129" s="131">
        <v>1</v>
      </c>
      <c r="L129" s="131">
        <v>0.23</v>
      </c>
      <c r="M129" s="28" t="s">
        <v>1837</v>
      </c>
      <c r="N129" s="131" t="s">
        <v>32</v>
      </c>
      <c r="O129" s="131" t="s">
        <v>33</v>
      </c>
      <c r="P129" s="131"/>
    </row>
    <row r="130" spans="1:16" x14ac:dyDescent="0.25">
      <c r="A130" s="126" t="s">
        <v>241</v>
      </c>
      <c r="B130" s="136"/>
      <c r="C130" s="137" t="s">
        <v>565</v>
      </c>
      <c r="D130" s="137" t="s">
        <v>566</v>
      </c>
      <c r="E130" s="137"/>
      <c r="F130" s="137"/>
      <c r="G130" s="138">
        <v>156</v>
      </c>
      <c r="H130" s="100"/>
      <c r="I130" s="100"/>
      <c r="J130" s="100"/>
      <c r="K130" s="131"/>
      <c r="L130" s="131"/>
      <c r="M130" s="131"/>
      <c r="N130" s="131"/>
      <c r="O130" s="131"/>
      <c r="P130" s="131"/>
    </row>
    <row r="131" spans="1:16" ht="45" x14ac:dyDescent="0.25">
      <c r="A131" s="126" t="s">
        <v>567</v>
      </c>
      <c r="B131" s="136"/>
      <c r="C131" s="137" t="s">
        <v>568</v>
      </c>
      <c r="D131" s="137"/>
      <c r="E131" s="137"/>
      <c r="F131" s="137"/>
      <c r="G131" s="138">
        <v>9.75</v>
      </c>
      <c r="H131" s="100" t="s">
        <v>569</v>
      </c>
      <c r="I131" s="100" t="s">
        <v>570</v>
      </c>
      <c r="J131" s="100" t="s">
        <v>31</v>
      </c>
      <c r="K131" s="131">
        <v>1</v>
      </c>
      <c r="L131" s="131">
        <v>0.23</v>
      </c>
      <c r="M131" s="28" t="s">
        <v>1838</v>
      </c>
      <c r="N131" s="131" t="s">
        <v>134</v>
      </c>
      <c r="O131" s="131" t="s">
        <v>33</v>
      </c>
      <c r="P131" s="135" t="s">
        <v>570</v>
      </c>
    </row>
    <row r="132" spans="1:16" ht="45" x14ac:dyDescent="0.25">
      <c r="A132" s="126" t="s">
        <v>571</v>
      </c>
      <c r="B132" s="136"/>
      <c r="C132" s="137"/>
      <c r="D132" s="137" t="s">
        <v>142</v>
      </c>
      <c r="E132" s="137"/>
      <c r="F132" s="137"/>
      <c r="G132" s="138"/>
      <c r="H132" s="100" t="s">
        <v>569</v>
      </c>
      <c r="I132" s="100" t="s">
        <v>570</v>
      </c>
      <c r="J132" s="100" t="s">
        <v>31</v>
      </c>
      <c r="K132" s="131">
        <v>1</v>
      </c>
      <c r="L132" s="131">
        <v>0.23</v>
      </c>
      <c r="M132" s="28" t="s">
        <v>1839</v>
      </c>
      <c r="N132" s="131" t="s">
        <v>134</v>
      </c>
      <c r="O132" s="131" t="s">
        <v>135</v>
      </c>
      <c r="P132" s="135" t="s">
        <v>570</v>
      </c>
    </row>
    <row r="133" spans="1:16" ht="45.75" thickBot="1" x14ac:dyDescent="0.3">
      <c r="A133" s="126" t="s">
        <v>24</v>
      </c>
      <c r="B133" s="136"/>
      <c r="C133" s="137" t="s">
        <v>572</v>
      </c>
      <c r="D133" s="137"/>
      <c r="E133" s="137"/>
      <c r="F133" s="137"/>
      <c r="G133" s="138">
        <f>36+42</f>
        <v>78</v>
      </c>
      <c r="H133" s="100" t="s">
        <v>573</v>
      </c>
      <c r="I133" s="100" t="s">
        <v>574</v>
      </c>
      <c r="J133" s="100" t="s">
        <v>31</v>
      </c>
      <c r="K133" s="131">
        <v>1</v>
      </c>
      <c r="L133" s="131">
        <v>0.25</v>
      </c>
      <c r="M133" s="28" t="s">
        <v>1840</v>
      </c>
      <c r="N133" s="131" t="s">
        <v>32</v>
      </c>
      <c r="O133" s="131" t="s">
        <v>33</v>
      </c>
      <c r="P133" s="131"/>
    </row>
    <row r="134" spans="1:16" ht="15.75" thickBot="1" x14ac:dyDescent="0.3">
      <c r="A134" s="65">
        <v>9</v>
      </c>
      <c r="B134" s="56" t="s">
        <v>45</v>
      </c>
      <c r="C134" s="58" t="s">
        <v>324</v>
      </c>
      <c r="D134" s="59"/>
      <c r="E134" s="59"/>
      <c r="F134" s="64"/>
      <c r="G134" s="60">
        <f>SUM(G120:G133)</f>
        <v>615.25</v>
      </c>
      <c r="H134" s="66"/>
      <c r="I134" s="21"/>
      <c r="J134" s="21"/>
      <c r="K134" s="62">
        <f t="shared" ref="K134:L134" si="6">SUM(K120:K133)</f>
        <v>8</v>
      </c>
      <c r="L134" s="62">
        <f t="shared" si="6"/>
        <v>1.95</v>
      </c>
      <c r="M134" s="21"/>
      <c r="N134" s="21"/>
      <c r="O134" s="21"/>
      <c r="P134" s="21"/>
    </row>
    <row r="135" spans="1:16" ht="15.75" thickBot="1" x14ac:dyDescent="0.3">
      <c r="B135" s="52"/>
      <c r="C135" s="53"/>
      <c r="D135" s="53"/>
      <c r="E135" s="53"/>
      <c r="F135" s="53"/>
      <c r="G135" s="12"/>
    </row>
    <row r="136" spans="1:16" ht="15.75" thickBot="1" x14ac:dyDescent="0.3">
      <c r="A136" s="67">
        <v>52</v>
      </c>
      <c r="B136" s="8" t="s">
        <v>348</v>
      </c>
      <c r="C136" s="67">
        <v>58</v>
      </c>
      <c r="D136" s="53"/>
      <c r="E136" s="53"/>
      <c r="F136" s="53"/>
      <c r="G136" s="68">
        <v>4601.5</v>
      </c>
      <c r="K136" s="68">
        <v>40.5</v>
      </c>
      <c r="L136" s="12">
        <v>10.025</v>
      </c>
    </row>
    <row r="137" spans="1:16" ht="15.75" thickTop="1" x14ac:dyDescent="0.25"/>
    <row r="138" spans="1:16" ht="167.25" customHeight="1" x14ac:dyDescent="0.25">
      <c r="A138" s="151" t="s">
        <v>575</v>
      </c>
      <c r="B138" s="151"/>
      <c r="C138" s="151"/>
      <c r="D138" s="151"/>
      <c r="E138" s="151"/>
      <c r="F138" s="151"/>
      <c r="G138" s="151"/>
      <c r="H138" s="151"/>
      <c r="I138" s="151"/>
      <c r="J138" s="151"/>
      <c r="K138" s="151"/>
      <c r="L138" s="151"/>
      <c r="M138" s="151"/>
      <c r="N138" s="151"/>
      <c r="O138" s="151"/>
      <c r="P138" s="151"/>
    </row>
    <row r="139" spans="1:16" ht="15.75" thickBot="1" x14ac:dyDescent="0.3"/>
    <row r="140" spans="1:16" x14ac:dyDescent="0.25">
      <c r="A140" s="50" t="s">
        <v>352</v>
      </c>
      <c r="B140" s="69">
        <v>52</v>
      </c>
    </row>
    <row r="141" spans="1:16" x14ac:dyDescent="0.25">
      <c r="A141" s="70" t="s">
        <v>353</v>
      </c>
      <c r="B141" s="52">
        <v>58</v>
      </c>
    </row>
    <row r="142" spans="1:16" x14ac:dyDescent="0.25">
      <c r="A142" s="70" t="s">
        <v>354</v>
      </c>
      <c r="B142" s="52">
        <v>4601.5</v>
      </c>
    </row>
    <row r="143" spans="1:16" x14ac:dyDescent="0.25">
      <c r="A143" s="70" t="s">
        <v>355</v>
      </c>
      <c r="B143" s="52">
        <v>162.5</v>
      </c>
    </row>
    <row r="144" spans="1:16" x14ac:dyDescent="0.25">
      <c r="A144" s="70" t="s">
        <v>356</v>
      </c>
      <c r="B144" s="71">
        <v>28.316923076923079</v>
      </c>
    </row>
    <row r="145" spans="1:2" x14ac:dyDescent="0.25">
      <c r="A145" s="70" t="s">
        <v>357</v>
      </c>
      <c r="B145" s="52">
        <v>40.5</v>
      </c>
    </row>
    <row r="146" spans="1:2" x14ac:dyDescent="0.25">
      <c r="A146" s="70" t="s">
        <v>358</v>
      </c>
      <c r="B146" s="52">
        <v>35</v>
      </c>
    </row>
    <row r="147" spans="1:2" x14ac:dyDescent="0.25">
      <c r="A147" s="70" t="s">
        <v>359</v>
      </c>
      <c r="B147" s="71">
        <v>10.025</v>
      </c>
    </row>
    <row r="148" spans="1:2" x14ac:dyDescent="0.25">
      <c r="A148" s="70" t="s">
        <v>360</v>
      </c>
      <c r="B148" s="71">
        <v>0.24753086419753087</v>
      </c>
    </row>
    <row r="149" spans="1:2" x14ac:dyDescent="0.25">
      <c r="A149" s="70" t="s">
        <v>361</v>
      </c>
      <c r="B149" s="52">
        <v>32</v>
      </c>
    </row>
    <row r="150" spans="1:2" x14ac:dyDescent="0.25">
      <c r="A150" s="70" t="s">
        <v>362</v>
      </c>
      <c r="B150" s="52">
        <v>21</v>
      </c>
    </row>
    <row r="151" spans="1:2" x14ac:dyDescent="0.25">
      <c r="A151" s="70" t="s">
        <v>363</v>
      </c>
      <c r="B151" s="52">
        <v>20</v>
      </c>
    </row>
    <row r="152" spans="1:2" ht="15.75" thickBot="1" x14ac:dyDescent="0.3">
      <c r="A152" s="72" t="s">
        <v>364</v>
      </c>
      <c r="B152" s="73">
        <v>12</v>
      </c>
    </row>
  </sheetData>
  <mergeCells count="8">
    <mergeCell ref="A117:P117"/>
    <mergeCell ref="A138:P138"/>
    <mergeCell ref="A15:P15"/>
    <mergeCell ref="A29:P29"/>
    <mergeCell ref="A48:P48"/>
    <mergeCell ref="A58:P58"/>
    <mergeCell ref="A81:P81"/>
    <mergeCell ref="A96:P96"/>
  </mergeCells>
  <hyperlinks>
    <hyperlink ref="P9" r:id="rId1" xr:uid="{78B74CB8-8610-449B-B51A-EDCB8CAD11D4}"/>
    <hyperlink ref="P10" r:id="rId2" xr:uid="{C705205E-8B08-44D1-9C60-15F5B4C30B8D}"/>
    <hyperlink ref="P12" r:id="rId3" xr:uid="{EEB9BF47-308D-4C05-A4E1-40E8BE47D2EB}"/>
    <hyperlink ref="P11" r:id="rId4" display="Home Brewery" xr:uid="{0BAF357C-BF43-47B8-B4F8-17B54156D35F}"/>
    <hyperlink ref="P21" r:id="rId5" xr:uid="{5631C7E1-C469-4D62-822D-7FF1E93C4D7A}"/>
    <hyperlink ref="P42" r:id="rId6" xr:uid="{8D0F4C44-4EB5-4B64-BFF9-6DABD4C830E7}"/>
    <hyperlink ref="P37" r:id="rId7" xr:uid="{AB5E4E92-3FA5-4681-9428-8F138505C761}"/>
    <hyperlink ref="P53" r:id="rId8" xr:uid="{83BCACDF-6133-48D1-922E-DC77C5AD44C5}"/>
    <hyperlink ref="P66" r:id="rId9" xr:uid="{FE1B6732-1D01-4093-9259-E40C1A582643}"/>
    <hyperlink ref="P69" r:id="rId10" xr:uid="{D1428F67-8168-454B-BC1A-B1A11EBA4F59}"/>
    <hyperlink ref="P86" r:id="rId11" xr:uid="{DB5FFF64-F8A8-4027-8333-D027CBD74F66}"/>
    <hyperlink ref="P89" r:id="rId12" xr:uid="{860C2960-259E-4460-BBBE-4615C78B37B6}"/>
    <hyperlink ref="P90" r:id="rId13" xr:uid="{6F4D7E82-6A42-4D75-8F2D-BFA41FD6F75E}"/>
    <hyperlink ref="P106" r:id="rId14" xr:uid="{2D738779-A4DA-4AD4-9ED9-6DD0D7A120EE}"/>
    <hyperlink ref="P112" r:id="rId15" xr:uid="{300502C7-3A21-46E8-AF6C-416D8A3E6F64}"/>
    <hyperlink ref="P113" r:id="rId16" xr:uid="{6D66ACA8-ED4A-486F-8A9C-9E0BC22C76E3}"/>
    <hyperlink ref="P124" r:id="rId17" xr:uid="{BBD2ABC7-7276-419C-B8A8-291F4221097D}"/>
    <hyperlink ref="P125" r:id="rId18" xr:uid="{B742183A-236F-4603-94B7-ACC2A98CEF2B}"/>
    <hyperlink ref="P131" r:id="rId19" xr:uid="{AC754B9C-0EF6-4EE4-B1F5-CBED79EB0A57}"/>
    <hyperlink ref="P132" r:id="rId20" xr:uid="{3B593275-A5D9-46BE-B2FB-E87E64235D59}"/>
    <hyperlink ref="M36" r:id="rId21" xr:uid="{C02CD5BA-113C-49D2-A39B-797B0D9BED53}"/>
    <hyperlink ref="M9" r:id="rId22" xr:uid="{E1C1C090-2699-4EA6-9452-FD6B2072E0D1}"/>
    <hyperlink ref="M10" r:id="rId23" xr:uid="{B7307791-815A-4118-8ED5-19B69C9EA8F4}"/>
    <hyperlink ref="M12" r:id="rId24" xr:uid="{8BFFB472-633C-4B4A-BD97-4B3F37FE325C}"/>
    <hyperlink ref="M20" r:id="rId25" xr:uid="{3D8B1424-271A-48B2-83A3-2E7729EE9D25}"/>
    <hyperlink ref="M21" r:id="rId26" xr:uid="{DE54E9D9-D48B-4251-B3F4-2AECE804205A}"/>
    <hyperlink ref="M22" r:id="rId27" xr:uid="{B018A589-E93E-4C36-8316-3C9A42FEE3DB}"/>
    <hyperlink ref="M24" r:id="rId28" xr:uid="{0FA44BC3-8352-41D0-9413-F64DFC575F49}"/>
    <hyperlink ref="M25" r:id="rId29" xr:uid="{0547F2C6-BCE1-4E36-9A13-9AA2894CFC3B}"/>
    <hyperlink ref="M26" r:id="rId30" xr:uid="{6DEB892E-F14D-403D-BF37-197899338B06}"/>
    <hyperlink ref="M37" r:id="rId31" xr:uid="{A66AC028-B026-4165-A333-689C3F4300CC}"/>
    <hyperlink ref="M38" r:id="rId32" xr:uid="{4AE53B00-EFA9-4011-A97D-22497AAA9EE8}"/>
    <hyperlink ref="M42" r:id="rId33" xr:uid="{3D9B1D01-E02A-4A03-83A8-DF2A3E24858E}"/>
    <hyperlink ref="M43" r:id="rId34" xr:uid="{413E8254-D2E5-44A4-AC65-9C10BC32CD52}"/>
    <hyperlink ref="M53" r:id="rId35" xr:uid="{5F450864-BD83-4499-B91E-CA4193320862}"/>
    <hyperlink ref="M54" r:id="rId36" xr:uid="{0BC1D94F-B2B4-4D2A-9DFB-4683772CC075}"/>
    <hyperlink ref="M66" r:id="rId37" xr:uid="{912D1C9B-3901-4916-9370-30CCB205DE2F}"/>
    <hyperlink ref="M67" r:id="rId38" xr:uid="{F492E81A-18EB-46E8-9989-E80F210BDF3A}"/>
    <hyperlink ref="M68" r:id="rId39" xr:uid="{17C5204B-3EE6-48C5-95AD-6B6593D16BDB}"/>
    <hyperlink ref="M69" r:id="rId40" xr:uid="{3F0D0293-F557-4A28-909F-66B6A02A2422}"/>
    <hyperlink ref="M70" r:id="rId41" xr:uid="{66D74296-2A94-48A1-A9E7-5C88BB00A673}"/>
    <hyperlink ref="M78" r:id="rId42" xr:uid="{79BF05FE-CBFE-4FDD-8A4E-BA7A64881982}"/>
    <hyperlink ref="M86" r:id="rId43" xr:uid="{D0CB3C39-47BD-4598-83B1-86C5BF8D5353}"/>
    <hyperlink ref="M89" r:id="rId44" xr:uid="{0C80C5B6-E5CB-4315-A3A8-87CCEC9CE3B8}"/>
    <hyperlink ref="M90" r:id="rId45" xr:uid="{20D5CC8F-E538-41AC-9097-247295660535}"/>
    <hyperlink ref="M91" r:id="rId46" xr:uid="{FACA54DC-376E-456A-8692-9993A211C6C5}"/>
    <hyperlink ref="M92" r:id="rId47" xr:uid="{F53F3B1B-4C2F-4866-941F-995E66ADD9B6}"/>
    <hyperlink ref="M103" r:id="rId48" xr:uid="{4A1D66E5-444B-41E6-95B6-9F1F3344A489}"/>
    <hyperlink ref="M106" r:id="rId49" xr:uid="{C0C1EB97-D02E-4330-A86B-B1A0A9492A66}"/>
    <hyperlink ref="M109" r:id="rId50" xr:uid="{6EA20C60-0273-43A2-A899-0CF57312BEA1}"/>
    <hyperlink ref="M112" r:id="rId51" xr:uid="{1D4904A2-ABF5-4AF1-9FD9-86F2D3A614C6}"/>
    <hyperlink ref="M113" r:id="rId52" xr:uid="{1086B05B-066D-4C0F-B7C4-0F618F29070F}"/>
    <hyperlink ref="M124" r:id="rId53" xr:uid="{F4DC16F2-A4CB-4EC3-BD65-F054BF7B7C65}"/>
    <hyperlink ref="M125" r:id="rId54" xr:uid="{357717AE-AD6C-4A4D-8911-BEDCB2B4DD1F}"/>
    <hyperlink ref="M126" r:id="rId55" xr:uid="{3F548CCB-1912-49AA-A245-1F9CB2A9E26E}"/>
    <hyperlink ref="M128" r:id="rId56" xr:uid="{FD4AE7E9-FE75-47C9-A948-3B84423F942D}"/>
    <hyperlink ref="M129" r:id="rId57" xr:uid="{0451B254-5531-41AE-AB08-3411407FA5B2}"/>
    <hyperlink ref="M131" r:id="rId58" xr:uid="{6599A6B5-911C-4316-9770-5AC48B5C2007}"/>
    <hyperlink ref="M132" r:id="rId59" xr:uid="{9B139790-D3E3-4C44-BE1D-7B57BEA208BE}"/>
    <hyperlink ref="M133" r:id="rId60" xr:uid="{B9D382D7-8B4D-4024-9F14-2FE09887DDA1}"/>
  </hyperlinks>
  <pageMargins left="0.70866141732283472" right="0.70866141732283472" top="0.74803149606299213" bottom="0.74803149606299213" header="0.31496062992125984" footer="0.31496062992125984"/>
  <pageSetup paperSize="9" scale="53" orientation="landscape" r:id="rId61"/>
  <rowBreaks count="7" manualBreakCount="7">
    <brk id="29" max="16383" man="1"/>
    <brk id="48" max="16383" man="1"/>
    <brk id="58" max="16383" man="1"/>
    <brk id="81" max="16383" man="1"/>
    <brk id="96" max="16383" man="1"/>
    <brk id="117" max="16383" man="1"/>
    <brk id="152" max="16383"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859FD-1AA1-4074-B1BF-1CF4C9BC5507}">
  <dimension ref="A1:Q87"/>
  <sheetViews>
    <sheetView workbookViewId="0">
      <selection activeCell="K8" sqref="K8"/>
    </sheetView>
  </sheetViews>
  <sheetFormatPr defaultRowHeight="15" x14ac:dyDescent="0.25"/>
  <cols>
    <col min="1" max="1" width="27.28515625" bestFit="1" customWidth="1"/>
    <col min="2" max="2" width="14.28515625" customWidth="1"/>
    <col min="3" max="8" width="0" hidden="1" customWidth="1"/>
    <col min="9" max="9" width="22" customWidth="1"/>
    <col min="10" max="10" width="22.42578125" customWidth="1"/>
    <col min="11" max="11" width="19.7109375" bestFit="1" customWidth="1"/>
    <col min="14" max="14" width="22.28515625" customWidth="1"/>
    <col min="15" max="16" width="15.42578125" customWidth="1"/>
    <col min="17" max="17" width="16" customWidth="1"/>
  </cols>
  <sheetData>
    <row r="1" spans="1:17" x14ac:dyDescent="0.25">
      <c r="A1" s="2" t="s">
        <v>1</v>
      </c>
      <c r="B1" s="2" t="s">
        <v>2</v>
      </c>
      <c r="C1" s="2"/>
      <c r="D1" s="2"/>
      <c r="E1" s="2" t="s">
        <v>577</v>
      </c>
      <c r="F1" s="2"/>
      <c r="G1" s="2"/>
      <c r="H1" s="2"/>
      <c r="I1" s="2" t="s">
        <v>578</v>
      </c>
      <c r="J1" s="2"/>
      <c r="K1" s="2" t="s">
        <v>579</v>
      </c>
    </row>
    <row r="3" spans="1:17" ht="31.5" thickBot="1" x14ac:dyDescent="0.35">
      <c r="A3" s="6" t="s">
        <v>580</v>
      </c>
      <c r="B3" s="74" t="s">
        <v>47</v>
      </c>
      <c r="C3" s="6" t="s">
        <v>6</v>
      </c>
      <c r="D3" s="6" t="s">
        <v>7</v>
      </c>
      <c r="E3" s="6" t="s">
        <v>8</v>
      </c>
      <c r="F3" s="6" t="s">
        <v>9</v>
      </c>
      <c r="G3" s="6" t="s">
        <v>10</v>
      </c>
      <c r="H3" s="6"/>
      <c r="I3" s="6" t="s">
        <v>11</v>
      </c>
      <c r="J3" s="6" t="s">
        <v>12</v>
      </c>
      <c r="K3" s="6" t="s">
        <v>13</v>
      </c>
      <c r="L3" s="6" t="s">
        <v>581</v>
      </c>
      <c r="M3" s="6" t="s">
        <v>15</v>
      </c>
      <c r="N3" s="6" t="s">
        <v>582</v>
      </c>
      <c r="O3" s="6" t="s">
        <v>583</v>
      </c>
      <c r="P3" s="6" t="s">
        <v>584</v>
      </c>
      <c r="Q3" s="6" t="s">
        <v>19</v>
      </c>
    </row>
    <row r="4" spans="1:17" ht="45" x14ac:dyDescent="0.25">
      <c r="A4" s="139" t="s">
        <v>387</v>
      </c>
      <c r="B4" s="140"/>
      <c r="C4" s="131"/>
      <c r="D4" s="131"/>
      <c r="E4" s="131"/>
      <c r="F4" s="131"/>
      <c r="G4" s="131"/>
      <c r="H4" s="131"/>
      <c r="I4" s="100" t="s">
        <v>387</v>
      </c>
      <c r="J4" s="100" t="s">
        <v>390</v>
      </c>
      <c r="K4" s="100" t="s">
        <v>391</v>
      </c>
      <c r="L4" s="131">
        <v>2</v>
      </c>
      <c r="M4" s="131">
        <v>0.28000000000000003</v>
      </c>
      <c r="N4" s="55" t="s">
        <v>1814</v>
      </c>
      <c r="O4" s="131" t="s">
        <v>32</v>
      </c>
      <c r="P4" s="131" t="s">
        <v>33</v>
      </c>
      <c r="Q4" s="131"/>
    </row>
    <row r="5" spans="1:17" ht="45" x14ac:dyDescent="0.25">
      <c r="A5" s="126" t="s">
        <v>585</v>
      </c>
      <c r="B5" s="136"/>
      <c r="C5" s="131"/>
      <c r="D5" s="131"/>
      <c r="E5" s="131"/>
      <c r="F5" s="131"/>
      <c r="G5" s="131"/>
      <c r="H5" s="131"/>
      <c r="I5" s="100" t="s">
        <v>586</v>
      </c>
      <c r="J5" s="100" t="s">
        <v>94</v>
      </c>
      <c r="K5" s="100" t="s">
        <v>587</v>
      </c>
      <c r="L5" s="131">
        <v>1</v>
      </c>
      <c r="M5" s="131">
        <v>0.42</v>
      </c>
      <c r="N5" s="55" t="s">
        <v>588</v>
      </c>
      <c r="O5" s="131" t="s">
        <v>134</v>
      </c>
      <c r="P5" s="131" t="s">
        <v>135</v>
      </c>
      <c r="Q5" s="131"/>
    </row>
    <row r="6" spans="1:17" ht="45" x14ac:dyDescent="0.25">
      <c r="A6" s="126" t="s">
        <v>589</v>
      </c>
      <c r="B6" s="136"/>
      <c r="C6" s="131"/>
      <c r="D6" s="131"/>
      <c r="E6" s="131"/>
      <c r="F6" s="131"/>
      <c r="G6" s="131"/>
      <c r="H6" s="131"/>
      <c r="I6" s="100" t="s">
        <v>590</v>
      </c>
      <c r="J6" s="100" t="s">
        <v>591</v>
      </c>
      <c r="K6" s="100" t="s">
        <v>592</v>
      </c>
      <c r="L6" s="131">
        <v>0.5</v>
      </c>
      <c r="M6" s="131">
        <v>0.19</v>
      </c>
      <c r="N6" s="28" t="s">
        <v>593</v>
      </c>
      <c r="O6" s="131" t="s">
        <v>134</v>
      </c>
      <c r="P6" s="131" t="s">
        <v>33</v>
      </c>
      <c r="Q6" s="135" t="s">
        <v>591</v>
      </c>
    </row>
    <row r="7" spans="1:17" ht="45" x14ac:dyDescent="0.25">
      <c r="A7" s="126" t="s">
        <v>594</v>
      </c>
      <c r="B7" s="136"/>
      <c r="C7" s="131"/>
      <c r="D7" s="131"/>
      <c r="E7" s="131"/>
      <c r="F7" s="131"/>
      <c r="G7" s="131"/>
      <c r="H7" s="131"/>
      <c r="I7" s="100" t="s">
        <v>289</v>
      </c>
      <c r="J7" s="100" t="s">
        <v>274</v>
      </c>
      <c r="K7" s="100" t="s">
        <v>595</v>
      </c>
      <c r="L7" s="131">
        <v>1</v>
      </c>
      <c r="M7" s="131">
        <v>0.25</v>
      </c>
      <c r="N7" s="28" t="s">
        <v>1841</v>
      </c>
      <c r="O7" s="131" t="s">
        <v>32</v>
      </c>
      <c r="P7" s="131" t="s">
        <v>33</v>
      </c>
      <c r="Q7" s="131"/>
    </row>
    <row r="8" spans="1:17" ht="45" x14ac:dyDescent="0.25">
      <c r="A8" s="126" t="s">
        <v>594</v>
      </c>
      <c r="B8" s="136"/>
      <c r="C8" s="131"/>
      <c r="D8" s="131"/>
      <c r="E8" s="131"/>
      <c r="F8" s="131"/>
      <c r="G8" s="131"/>
      <c r="H8" s="131"/>
      <c r="I8" s="100" t="s">
        <v>596</v>
      </c>
      <c r="J8" s="100" t="s">
        <v>597</v>
      </c>
      <c r="K8" s="100" t="s">
        <v>31</v>
      </c>
      <c r="L8" s="131">
        <v>1</v>
      </c>
      <c r="M8" s="131">
        <v>0.27</v>
      </c>
      <c r="N8" s="28" t="s">
        <v>1842</v>
      </c>
      <c r="O8" s="131" t="s">
        <v>32</v>
      </c>
      <c r="P8" s="131" t="s">
        <v>33</v>
      </c>
      <c r="Q8" s="131"/>
    </row>
    <row r="9" spans="1:17" ht="45.75" thickBot="1" x14ac:dyDescent="0.3">
      <c r="A9" s="126" t="s">
        <v>594</v>
      </c>
      <c r="B9" s="136"/>
      <c r="C9" s="131"/>
      <c r="D9" s="131"/>
      <c r="E9" s="131"/>
      <c r="F9" s="131"/>
      <c r="G9" s="131"/>
      <c r="H9" s="131"/>
      <c r="I9" s="100" t="s">
        <v>598</v>
      </c>
      <c r="J9" s="100" t="s">
        <v>346</v>
      </c>
      <c r="K9" s="100" t="s">
        <v>31</v>
      </c>
      <c r="L9" s="131">
        <v>1</v>
      </c>
      <c r="M9" s="131">
        <v>0.24</v>
      </c>
      <c r="N9" s="28" t="s">
        <v>1843</v>
      </c>
      <c r="O9" s="131" t="s">
        <v>134</v>
      </c>
      <c r="P9" s="131" t="s">
        <v>33</v>
      </c>
      <c r="Q9" s="28" t="s">
        <v>346</v>
      </c>
    </row>
    <row r="10" spans="1:17" ht="15.75" thickBot="1" x14ac:dyDescent="0.3">
      <c r="A10" s="25">
        <v>4</v>
      </c>
      <c r="B10" s="56" t="s">
        <v>45</v>
      </c>
      <c r="C10" s="57" t="s">
        <v>381</v>
      </c>
      <c r="D10" s="58"/>
      <c r="E10" s="59"/>
      <c r="F10" s="59"/>
      <c r="G10" s="60">
        <f>SUM(G2:G6)</f>
        <v>0</v>
      </c>
      <c r="H10" s="61"/>
      <c r="I10" s="29"/>
      <c r="J10" s="29"/>
      <c r="K10" s="62"/>
      <c r="L10" s="62">
        <f>SUM(L4:L9)</f>
        <v>6.5</v>
      </c>
      <c r="M10" s="62">
        <f>SUM(M4:M9)</f>
        <v>1.65</v>
      </c>
      <c r="N10" s="21"/>
      <c r="O10" s="21"/>
      <c r="P10" s="21"/>
      <c r="Q10" s="21"/>
    </row>
    <row r="12" spans="1:17" ht="153" customHeight="1" x14ac:dyDescent="0.25">
      <c r="A12" s="151" t="s">
        <v>1860</v>
      </c>
      <c r="B12" s="151"/>
      <c r="C12" s="151"/>
      <c r="D12" s="151"/>
      <c r="E12" s="151"/>
      <c r="F12" s="151"/>
      <c r="G12" s="151"/>
      <c r="H12" s="151"/>
      <c r="I12" s="151"/>
      <c r="J12" s="151"/>
      <c r="K12" s="151"/>
      <c r="L12" s="151"/>
      <c r="M12" s="151"/>
      <c r="N12" s="151"/>
      <c r="O12" s="151"/>
      <c r="P12" s="151"/>
      <c r="Q12" s="151"/>
    </row>
    <row r="14" spans="1:17" ht="31.5" thickBot="1" x14ac:dyDescent="0.35">
      <c r="A14" s="6" t="s">
        <v>580</v>
      </c>
      <c r="B14" s="74" t="s">
        <v>100</v>
      </c>
      <c r="C14" s="6" t="s">
        <v>6</v>
      </c>
      <c r="D14" s="6" t="s">
        <v>7</v>
      </c>
      <c r="E14" s="6" t="s">
        <v>8</v>
      </c>
      <c r="F14" s="6" t="s">
        <v>9</v>
      </c>
      <c r="G14" s="6" t="s">
        <v>10</v>
      </c>
      <c r="H14" s="6"/>
      <c r="I14" s="6" t="s">
        <v>11</v>
      </c>
      <c r="J14" s="6" t="s">
        <v>12</v>
      </c>
      <c r="K14" s="6" t="s">
        <v>13</v>
      </c>
      <c r="L14" s="6" t="s">
        <v>581</v>
      </c>
      <c r="M14" s="6" t="s">
        <v>15</v>
      </c>
      <c r="N14" s="6" t="s">
        <v>582</v>
      </c>
      <c r="O14" s="6" t="s">
        <v>583</v>
      </c>
      <c r="P14" s="6" t="s">
        <v>584</v>
      </c>
      <c r="Q14" s="6" t="s">
        <v>19</v>
      </c>
    </row>
    <row r="15" spans="1:17" ht="60" x14ac:dyDescent="0.25">
      <c r="A15" s="126" t="s">
        <v>599</v>
      </c>
      <c r="B15" s="136"/>
      <c r="C15" s="131"/>
      <c r="D15" s="131"/>
      <c r="E15" s="131"/>
      <c r="F15" s="131"/>
      <c r="G15" s="131"/>
      <c r="H15" s="131"/>
      <c r="I15" s="100" t="s">
        <v>600</v>
      </c>
      <c r="J15" s="100" t="s">
        <v>398</v>
      </c>
      <c r="K15" s="100" t="s">
        <v>601</v>
      </c>
      <c r="L15" s="131">
        <v>1</v>
      </c>
      <c r="M15" s="131">
        <v>0.28000000000000003</v>
      </c>
      <c r="N15" s="28" t="s">
        <v>1907</v>
      </c>
      <c r="O15" s="131" t="s">
        <v>134</v>
      </c>
      <c r="P15" s="131" t="s">
        <v>33</v>
      </c>
      <c r="Q15" s="131"/>
    </row>
    <row r="16" spans="1:17" ht="45" x14ac:dyDescent="0.25">
      <c r="A16" s="126" t="s">
        <v>599</v>
      </c>
      <c r="B16" s="136"/>
      <c r="C16" s="131"/>
      <c r="D16" s="131"/>
      <c r="E16" s="131"/>
      <c r="F16" s="131"/>
      <c r="G16" s="131"/>
      <c r="H16" s="131"/>
      <c r="I16" s="100" t="s">
        <v>603</v>
      </c>
      <c r="J16" s="100" t="s">
        <v>318</v>
      </c>
      <c r="K16" s="100" t="s">
        <v>604</v>
      </c>
      <c r="L16" s="131">
        <v>1</v>
      </c>
      <c r="M16" s="131">
        <v>0.28999999999999998</v>
      </c>
      <c r="N16" s="28" t="s">
        <v>1844</v>
      </c>
      <c r="O16" s="131" t="s">
        <v>32</v>
      </c>
      <c r="P16" s="131" t="s">
        <v>33</v>
      </c>
      <c r="Q16" s="28" t="s">
        <v>318</v>
      </c>
    </row>
    <row r="17" spans="1:17" ht="45" x14ac:dyDescent="0.25">
      <c r="A17" s="126" t="s">
        <v>599</v>
      </c>
      <c r="B17" s="136"/>
      <c r="C17" s="131"/>
      <c r="D17" s="131"/>
      <c r="E17" s="131"/>
      <c r="F17" s="131"/>
      <c r="G17" s="131"/>
      <c r="H17" s="131"/>
      <c r="I17" s="100" t="s">
        <v>605</v>
      </c>
      <c r="J17" s="100" t="s">
        <v>318</v>
      </c>
      <c r="K17" s="100" t="s">
        <v>31</v>
      </c>
      <c r="L17" s="131">
        <v>1</v>
      </c>
      <c r="M17" s="131">
        <v>0.28000000000000003</v>
      </c>
      <c r="N17" s="28" t="s">
        <v>1845</v>
      </c>
      <c r="O17" s="131" t="s">
        <v>32</v>
      </c>
      <c r="P17" s="131" t="s">
        <v>33</v>
      </c>
      <c r="Q17" s="28" t="s">
        <v>318</v>
      </c>
    </row>
    <row r="18" spans="1:17" ht="45" x14ac:dyDescent="0.25">
      <c r="A18" s="126" t="s">
        <v>431</v>
      </c>
      <c r="B18" s="136"/>
      <c r="C18" s="131"/>
      <c r="D18" s="131"/>
      <c r="E18" s="131"/>
      <c r="F18" s="131"/>
      <c r="G18" s="131"/>
      <c r="H18" s="131"/>
      <c r="I18" s="100" t="s">
        <v>510</v>
      </c>
      <c r="J18" s="100" t="s">
        <v>422</v>
      </c>
      <c r="K18" s="100" t="s">
        <v>606</v>
      </c>
      <c r="L18" s="131">
        <v>1</v>
      </c>
      <c r="M18" s="132">
        <v>0.3</v>
      </c>
      <c r="N18" s="28" t="s">
        <v>1846</v>
      </c>
      <c r="O18" s="131" t="s">
        <v>32</v>
      </c>
      <c r="P18" s="131" t="s">
        <v>33</v>
      </c>
      <c r="Q18" s="28" t="s">
        <v>423</v>
      </c>
    </row>
    <row r="19" spans="1:17" ht="45" x14ac:dyDescent="0.25">
      <c r="A19" s="126" t="s">
        <v>431</v>
      </c>
      <c r="B19" s="136"/>
      <c r="C19" s="131"/>
      <c r="D19" s="131"/>
      <c r="E19" s="131"/>
      <c r="F19" s="131"/>
      <c r="G19" s="131"/>
      <c r="H19" s="131"/>
      <c r="I19" s="100" t="s">
        <v>607</v>
      </c>
      <c r="J19" s="100" t="s">
        <v>608</v>
      </c>
      <c r="K19" s="100" t="s">
        <v>149</v>
      </c>
      <c r="L19" s="131">
        <v>1</v>
      </c>
      <c r="M19" s="131">
        <v>0.28999999999999998</v>
      </c>
      <c r="N19" s="28" t="s">
        <v>609</v>
      </c>
      <c r="O19" s="131" t="s">
        <v>134</v>
      </c>
      <c r="P19" s="131" t="s">
        <v>33</v>
      </c>
      <c r="Q19" s="28" t="s">
        <v>608</v>
      </c>
    </row>
    <row r="20" spans="1:17" ht="15.75" thickBot="1" x14ac:dyDescent="0.3">
      <c r="A20" s="126" t="s">
        <v>610</v>
      </c>
      <c r="B20" s="136"/>
      <c r="C20" s="131"/>
      <c r="D20" s="131"/>
      <c r="E20" s="131"/>
      <c r="F20" s="131"/>
      <c r="G20" s="131"/>
      <c r="H20" s="131"/>
      <c r="I20" s="100" t="s">
        <v>611</v>
      </c>
      <c r="J20" s="100" t="s">
        <v>612</v>
      </c>
      <c r="K20" s="100" t="s">
        <v>31</v>
      </c>
      <c r="L20" s="131">
        <v>1</v>
      </c>
      <c r="M20" s="131">
        <v>0.32</v>
      </c>
      <c r="N20" s="135"/>
      <c r="O20" s="131" t="s">
        <v>32</v>
      </c>
      <c r="P20" s="131" t="s">
        <v>135</v>
      </c>
      <c r="Q20" s="135" t="s">
        <v>612</v>
      </c>
    </row>
    <row r="21" spans="1:17" ht="15.75" thickBot="1" x14ac:dyDescent="0.3">
      <c r="A21" s="25">
        <v>4</v>
      </c>
      <c r="B21" s="56" t="s">
        <v>45</v>
      </c>
      <c r="C21" s="57" t="s">
        <v>381</v>
      </c>
      <c r="D21" s="58"/>
      <c r="E21" s="59"/>
      <c r="F21" s="59"/>
      <c r="G21" s="60">
        <f>SUM(G13:G17)</f>
        <v>0</v>
      </c>
      <c r="H21" s="61"/>
      <c r="I21" s="29"/>
      <c r="J21" s="29"/>
      <c r="K21" s="62"/>
      <c r="L21" s="62">
        <f>SUM(L15:L20)</f>
        <v>6</v>
      </c>
      <c r="M21" s="62">
        <f>SUM(M15:M20)</f>
        <v>1.7600000000000002</v>
      </c>
      <c r="N21" s="21"/>
      <c r="O21" s="21"/>
      <c r="P21" s="21"/>
      <c r="Q21" s="21"/>
    </row>
    <row r="23" spans="1:17" ht="69.75" customHeight="1" x14ac:dyDescent="0.25">
      <c r="A23" s="153" t="s">
        <v>613</v>
      </c>
      <c r="B23" s="153"/>
      <c r="C23" s="153"/>
      <c r="D23" s="153"/>
      <c r="E23" s="153"/>
      <c r="F23" s="153"/>
      <c r="G23" s="153"/>
      <c r="H23" s="153"/>
      <c r="I23" s="153"/>
      <c r="J23" s="153"/>
      <c r="K23" s="153"/>
      <c r="L23" s="153"/>
      <c r="M23" s="153"/>
      <c r="N23" s="153"/>
      <c r="O23" s="153"/>
      <c r="P23" s="153"/>
      <c r="Q23" s="153"/>
    </row>
    <row r="25" spans="1:17" ht="31.5" thickBot="1" x14ac:dyDescent="0.35">
      <c r="A25" s="6" t="s">
        <v>580</v>
      </c>
      <c r="B25" s="74" t="s">
        <v>156</v>
      </c>
      <c r="C25" s="6" t="s">
        <v>6</v>
      </c>
      <c r="D25" s="6" t="s">
        <v>7</v>
      </c>
      <c r="E25" s="6" t="s">
        <v>8</v>
      </c>
      <c r="F25" s="6" t="s">
        <v>9</v>
      </c>
      <c r="G25" s="6" t="s">
        <v>10</v>
      </c>
      <c r="H25" s="6"/>
      <c r="I25" s="6" t="s">
        <v>11</v>
      </c>
      <c r="J25" s="6" t="s">
        <v>12</v>
      </c>
      <c r="K25" s="6" t="s">
        <v>13</v>
      </c>
      <c r="L25" s="6" t="s">
        <v>581</v>
      </c>
      <c r="M25" s="6" t="s">
        <v>15</v>
      </c>
      <c r="N25" s="6" t="s">
        <v>582</v>
      </c>
      <c r="O25" s="6" t="s">
        <v>583</v>
      </c>
      <c r="P25" s="6" t="s">
        <v>584</v>
      </c>
      <c r="Q25" s="6" t="s">
        <v>19</v>
      </c>
    </row>
    <row r="26" spans="1:17" ht="75.75" thickBot="1" x14ac:dyDescent="0.3">
      <c r="A26" s="7" t="s">
        <v>614</v>
      </c>
      <c r="B26" s="52"/>
      <c r="I26" s="3" t="s">
        <v>615</v>
      </c>
      <c r="J26" s="3" t="s">
        <v>616</v>
      </c>
      <c r="K26" s="3" t="s">
        <v>617</v>
      </c>
      <c r="L26">
        <v>1</v>
      </c>
      <c r="M26">
        <v>0.26</v>
      </c>
      <c r="N26" s="13" t="s">
        <v>618</v>
      </c>
      <c r="O26" t="s">
        <v>134</v>
      </c>
      <c r="P26" t="s">
        <v>33</v>
      </c>
    </row>
    <row r="27" spans="1:17" ht="15.75" thickBot="1" x14ac:dyDescent="0.3">
      <c r="A27" s="25">
        <v>1</v>
      </c>
      <c r="B27" s="56" t="s">
        <v>45</v>
      </c>
      <c r="C27" s="57" t="s">
        <v>381</v>
      </c>
      <c r="D27" s="58"/>
      <c r="E27" s="59"/>
      <c r="F27" s="59"/>
      <c r="G27" s="60">
        <f>SUM(G19:G23)</f>
        <v>0</v>
      </c>
      <c r="H27" s="61"/>
      <c r="I27" s="29"/>
      <c r="J27" s="29"/>
      <c r="K27" s="62"/>
      <c r="L27" s="62">
        <f>SUM(L26:L26)</f>
        <v>1</v>
      </c>
      <c r="M27" s="62">
        <f>SUM(M26:M26)</f>
        <v>0.26</v>
      </c>
      <c r="N27" s="21"/>
      <c r="O27" s="21"/>
      <c r="P27" s="21"/>
      <c r="Q27" s="21"/>
    </row>
    <row r="29" spans="1:17" ht="62.25" customHeight="1" x14ac:dyDescent="0.25">
      <c r="A29" s="151" t="s">
        <v>619</v>
      </c>
      <c r="B29" s="151"/>
      <c r="C29" s="151"/>
      <c r="D29" s="151"/>
      <c r="E29" s="151"/>
      <c r="F29" s="151"/>
      <c r="G29" s="151"/>
      <c r="H29" s="151"/>
      <c r="I29" s="151"/>
      <c r="J29" s="151"/>
      <c r="K29" s="151"/>
      <c r="L29" s="151"/>
      <c r="M29" s="151"/>
      <c r="N29" s="151"/>
      <c r="O29" s="151"/>
      <c r="P29" s="151"/>
      <c r="Q29" s="151"/>
    </row>
    <row r="31" spans="1:17" ht="31.5" thickBot="1" x14ac:dyDescent="0.35">
      <c r="A31" s="6" t="s">
        <v>580</v>
      </c>
      <c r="B31" s="74" t="s">
        <v>212</v>
      </c>
      <c r="C31" s="6" t="s">
        <v>6</v>
      </c>
      <c r="D31" s="6" t="s">
        <v>7</v>
      </c>
      <c r="E31" s="6" t="s">
        <v>8</v>
      </c>
      <c r="F31" s="6" t="s">
        <v>9</v>
      </c>
      <c r="G31" s="6" t="s">
        <v>10</v>
      </c>
      <c r="H31" s="6"/>
      <c r="I31" s="6" t="s">
        <v>11</v>
      </c>
      <c r="J31" s="6" t="s">
        <v>12</v>
      </c>
      <c r="K31" s="6" t="s">
        <v>13</v>
      </c>
      <c r="L31" s="6" t="s">
        <v>581</v>
      </c>
      <c r="M31" s="6" t="s">
        <v>15</v>
      </c>
      <c r="N31" s="6" t="s">
        <v>582</v>
      </c>
      <c r="O31" s="6" t="s">
        <v>583</v>
      </c>
      <c r="P31" s="6" t="s">
        <v>584</v>
      </c>
      <c r="Q31" s="6" t="s">
        <v>19</v>
      </c>
    </row>
    <row r="32" spans="1:17" ht="45" x14ac:dyDescent="0.25">
      <c r="A32" s="126" t="s">
        <v>620</v>
      </c>
      <c r="B32" s="136"/>
      <c r="C32" s="131"/>
      <c r="D32" s="131"/>
      <c r="E32" s="131"/>
      <c r="F32" s="131"/>
      <c r="G32" s="131"/>
      <c r="H32" s="131"/>
      <c r="I32" s="100" t="s">
        <v>621</v>
      </c>
      <c r="J32" s="100" t="s">
        <v>124</v>
      </c>
      <c r="K32" s="100" t="s">
        <v>622</v>
      </c>
      <c r="L32" s="131">
        <v>1</v>
      </c>
      <c r="M32" s="131">
        <v>0.28999999999999998</v>
      </c>
      <c r="N32" s="28" t="s">
        <v>1847</v>
      </c>
      <c r="O32" s="131" t="s">
        <v>32</v>
      </c>
      <c r="P32" s="131" t="s">
        <v>33</v>
      </c>
      <c r="Q32" s="28" t="s">
        <v>126</v>
      </c>
    </row>
    <row r="33" spans="1:17" ht="45" x14ac:dyDescent="0.25">
      <c r="A33" s="126" t="s">
        <v>620</v>
      </c>
      <c r="B33" s="136"/>
      <c r="C33" s="131"/>
      <c r="D33" s="131"/>
      <c r="E33" s="131"/>
      <c r="F33" s="131"/>
      <c r="G33" s="131"/>
      <c r="H33" s="131"/>
      <c r="I33" s="100" t="s">
        <v>623</v>
      </c>
      <c r="J33" s="100" t="s">
        <v>127</v>
      </c>
      <c r="K33" s="100" t="s">
        <v>624</v>
      </c>
      <c r="L33" s="131">
        <v>1</v>
      </c>
      <c r="M33" s="132">
        <v>0.3</v>
      </c>
      <c r="N33" s="28" t="s">
        <v>1848</v>
      </c>
      <c r="O33" s="131" t="s">
        <v>32</v>
      </c>
      <c r="P33" s="131" t="s">
        <v>33</v>
      </c>
      <c r="Q33" s="28" t="s">
        <v>128</v>
      </c>
    </row>
    <row r="34" spans="1:17" ht="45" x14ac:dyDescent="0.25">
      <c r="A34" s="126" t="s">
        <v>620</v>
      </c>
      <c r="B34" s="136"/>
      <c r="C34" s="131"/>
      <c r="D34" s="131"/>
      <c r="E34" s="131"/>
      <c r="F34" s="131"/>
      <c r="G34" s="131"/>
      <c r="H34" s="131"/>
      <c r="I34" s="100" t="s">
        <v>625</v>
      </c>
      <c r="J34" s="100" t="s">
        <v>127</v>
      </c>
      <c r="K34" s="100" t="s">
        <v>624</v>
      </c>
      <c r="L34" s="131">
        <v>1</v>
      </c>
      <c r="M34" s="132">
        <v>0.3</v>
      </c>
      <c r="N34" s="28" t="s">
        <v>1787</v>
      </c>
      <c r="O34" s="131" t="s">
        <v>32</v>
      </c>
      <c r="P34" s="131" t="s">
        <v>33</v>
      </c>
      <c r="Q34" s="28" t="s">
        <v>128</v>
      </c>
    </row>
    <row r="35" spans="1:17" x14ac:dyDescent="0.25">
      <c r="A35" s="126" t="s">
        <v>610</v>
      </c>
      <c r="B35" s="136"/>
      <c r="C35" s="131"/>
      <c r="D35" s="131"/>
      <c r="E35" s="131"/>
      <c r="F35" s="131"/>
      <c r="G35" s="131"/>
      <c r="H35" s="131"/>
      <c r="I35" s="100" t="s">
        <v>611</v>
      </c>
      <c r="J35" s="100" t="s">
        <v>612</v>
      </c>
      <c r="K35" s="100" t="s">
        <v>31</v>
      </c>
      <c r="L35" s="131">
        <v>1</v>
      </c>
      <c r="M35" s="131">
        <v>0.32</v>
      </c>
      <c r="N35" s="135"/>
      <c r="O35" s="131" t="s">
        <v>32</v>
      </c>
      <c r="P35" s="131" t="s">
        <v>135</v>
      </c>
      <c r="Q35" s="131"/>
    </row>
    <row r="36" spans="1:17" ht="45" x14ac:dyDescent="0.25">
      <c r="A36" s="126" t="s">
        <v>626</v>
      </c>
      <c r="B36" s="136"/>
      <c r="C36" s="131"/>
      <c r="D36" s="131"/>
      <c r="E36" s="131"/>
      <c r="F36" s="131"/>
      <c r="G36" s="131"/>
      <c r="H36" s="131"/>
      <c r="I36" s="100" t="s">
        <v>627</v>
      </c>
      <c r="J36" s="100" t="s">
        <v>628</v>
      </c>
      <c r="K36" s="100" t="s">
        <v>31</v>
      </c>
      <c r="L36" s="131">
        <v>1</v>
      </c>
      <c r="M36" s="131">
        <v>0.27</v>
      </c>
      <c r="N36" s="28" t="s">
        <v>1849</v>
      </c>
      <c r="O36" s="131" t="s">
        <v>32</v>
      </c>
      <c r="P36" s="131" t="s">
        <v>135</v>
      </c>
      <c r="Q36" s="135" t="s">
        <v>628</v>
      </c>
    </row>
    <row r="37" spans="1:17" ht="45" x14ac:dyDescent="0.25">
      <c r="A37" s="126" t="s">
        <v>488</v>
      </c>
      <c r="B37" s="136"/>
      <c r="C37" s="131"/>
      <c r="D37" s="131"/>
      <c r="E37" s="131"/>
      <c r="F37" s="131"/>
      <c r="G37" s="131"/>
      <c r="H37" s="131"/>
      <c r="I37" s="100" t="s">
        <v>105</v>
      </c>
      <c r="J37" s="100" t="s">
        <v>491</v>
      </c>
      <c r="K37" s="100" t="s">
        <v>31</v>
      </c>
      <c r="L37" s="131">
        <v>1</v>
      </c>
      <c r="M37" s="131">
        <v>0.27</v>
      </c>
      <c r="N37" s="28" t="s">
        <v>1850</v>
      </c>
      <c r="O37" s="131" t="s">
        <v>134</v>
      </c>
      <c r="P37" s="131" t="s">
        <v>33</v>
      </c>
      <c r="Q37" s="131"/>
    </row>
    <row r="38" spans="1:17" ht="45.75" thickBot="1" x14ac:dyDescent="0.3">
      <c r="A38" s="126" t="s">
        <v>488</v>
      </c>
      <c r="B38" s="136"/>
      <c r="C38" s="131"/>
      <c r="D38" s="131"/>
      <c r="E38" s="131"/>
      <c r="F38" s="131"/>
      <c r="G38" s="131"/>
      <c r="H38" s="131"/>
      <c r="I38" s="100" t="s">
        <v>105</v>
      </c>
      <c r="J38" s="100" t="s">
        <v>491</v>
      </c>
      <c r="K38" s="100" t="s">
        <v>509</v>
      </c>
      <c r="L38" s="131">
        <v>1</v>
      </c>
      <c r="M38" s="131">
        <v>0.24</v>
      </c>
      <c r="N38" s="28" t="s">
        <v>1850</v>
      </c>
      <c r="O38" s="131" t="s">
        <v>134</v>
      </c>
      <c r="P38" s="131" t="s">
        <v>33</v>
      </c>
      <c r="Q38" s="131"/>
    </row>
    <row r="39" spans="1:17" ht="15.75" thickBot="1" x14ac:dyDescent="0.3">
      <c r="A39" s="25">
        <v>4</v>
      </c>
      <c r="B39" s="56" t="s">
        <v>45</v>
      </c>
      <c r="C39" s="57" t="s">
        <v>381</v>
      </c>
      <c r="D39" s="58"/>
      <c r="E39" s="59"/>
      <c r="F39" s="59"/>
      <c r="G39" s="60">
        <f>SUM(G31:G35)</f>
        <v>0</v>
      </c>
      <c r="H39" s="61"/>
      <c r="I39" s="29"/>
      <c r="J39" s="29"/>
      <c r="K39" s="62"/>
      <c r="L39" s="62">
        <f>SUM(L32:L38)</f>
        <v>7</v>
      </c>
      <c r="M39" s="62">
        <f>SUM(M32:M38)</f>
        <v>1.99</v>
      </c>
      <c r="N39" s="21"/>
      <c r="O39" s="21"/>
      <c r="P39" s="21"/>
      <c r="Q39" s="21"/>
    </row>
    <row r="41" spans="1:17" ht="74.25" customHeight="1" x14ac:dyDescent="0.25">
      <c r="A41" s="151" t="s">
        <v>629</v>
      </c>
      <c r="B41" s="151"/>
      <c r="C41" s="151"/>
      <c r="D41" s="151"/>
      <c r="E41" s="151"/>
      <c r="F41" s="151"/>
      <c r="G41" s="151"/>
      <c r="H41" s="151"/>
      <c r="I41" s="151"/>
      <c r="J41" s="151"/>
      <c r="K41" s="151"/>
      <c r="L41" s="151"/>
      <c r="M41" s="151"/>
      <c r="N41" s="151"/>
      <c r="O41" s="151"/>
      <c r="P41" s="151"/>
      <c r="Q41" s="151"/>
    </row>
    <row r="43" spans="1:17" ht="38.25" thickBot="1" x14ac:dyDescent="0.35">
      <c r="A43" s="6" t="s">
        <v>580</v>
      </c>
      <c r="B43" s="74" t="s">
        <v>264</v>
      </c>
      <c r="C43" s="6" t="s">
        <v>6</v>
      </c>
      <c r="D43" s="6" t="s">
        <v>7</v>
      </c>
      <c r="E43" s="6" t="s">
        <v>8</v>
      </c>
      <c r="F43" s="6" t="s">
        <v>9</v>
      </c>
      <c r="G43" s="6" t="s">
        <v>10</v>
      </c>
      <c r="H43" s="6"/>
      <c r="I43" s="6" t="s">
        <v>11</v>
      </c>
      <c r="J43" s="6" t="s">
        <v>12</v>
      </c>
      <c r="K43" s="6" t="s">
        <v>13</v>
      </c>
      <c r="L43" s="6" t="s">
        <v>581</v>
      </c>
      <c r="M43" s="6" t="s">
        <v>15</v>
      </c>
      <c r="N43" s="6" t="s">
        <v>582</v>
      </c>
      <c r="O43" s="6" t="s">
        <v>583</v>
      </c>
      <c r="P43" s="6" t="s">
        <v>584</v>
      </c>
      <c r="Q43" s="6" t="s">
        <v>19</v>
      </c>
    </row>
    <row r="44" spans="1:17" ht="45" x14ac:dyDescent="0.25">
      <c r="A44" s="126" t="s">
        <v>630</v>
      </c>
      <c r="B44" s="136"/>
      <c r="C44" s="131"/>
      <c r="D44" s="131"/>
      <c r="E44" s="131"/>
      <c r="F44" s="131"/>
      <c r="G44" s="131"/>
      <c r="H44" s="131"/>
      <c r="I44" s="100" t="s">
        <v>631</v>
      </c>
      <c r="J44" s="100" t="s">
        <v>302</v>
      </c>
      <c r="K44" s="100" t="s">
        <v>149</v>
      </c>
      <c r="L44" s="131">
        <v>1</v>
      </c>
      <c r="M44" s="131">
        <v>0.32</v>
      </c>
      <c r="N44" s="28" t="s">
        <v>1806</v>
      </c>
      <c r="O44" s="131" t="s">
        <v>32</v>
      </c>
      <c r="P44" s="131" t="s">
        <v>33</v>
      </c>
      <c r="Q44" s="28" t="s">
        <v>302</v>
      </c>
    </row>
    <row r="45" spans="1:17" ht="45" x14ac:dyDescent="0.25">
      <c r="A45" s="126" t="s">
        <v>630</v>
      </c>
      <c r="B45" s="136"/>
      <c r="C45" s="131"/>
      <c r="D45" s="131"/>
      <c r="E45" s="131"/>
      <c r="F45" s="131"/>
      <c r="G45" s="131"/>
      <c r="H45" s="131"/>
      <c r="I45" s="100" t="s">
        <v>631</v>
      </c>
      <c r="J45" s="100" t="s">
        <v>302</v>
      </c>
      <c r="K45" s="100" t="s">
        <v>125</v>
      </c>
      <c r="L45" s="131">
        <v>1</v>
      </c>
      <c r="M45" s="132">
        <v>0.3</v>
      </c>
      <c r="N45" s="28" t="s">
        <v>1806</v>
      </c>
      <c r="O45" s="131" t="s">
        <v>32</v>
      </c>
      <c r="P45" s="131" t="s">
        <v>33</v>
      </c>
      <c r="Q45" s="28" t="s">
        <v>302</v>
      </c>
    </row>
    <row r="46" spans="1:17" ht="45" x14ac:dyDescent="0.25">
      <c r="A46" s="126" t="s">
        <v>383</v>
      </c>
      <c r="B46" s="136"/>
      <c r="C46" s="131"/>
      <c r="D46" s="131"/>
      <c r="E46" s="131"/>
      <c r="F46" s="131"/>
      <c r="G46" s="131"/>
      <c r="H46" s="131"/>
      <c r="I46" s="100" t="s">
        <v>632</v>
      </c>
      <c r="J46" s="100" t="s">
        <v>323</v>
      </c>
      <c r="K46" s="100" t="s">
        <v>633</v>
      </c>
      <c r="L46" s="131">
        <v>1</v>
      </c>
      <c r="M46" s="131">
        <v>0.37</v>
      </c>
      <c r="N46" s="28" t="s">
        <v>1851</v>
      </c>
      <c r="O46" s="131" t="s">
        <v>32</v>
      </c>
      <c r="P46" s="131" t="s">
        <v>33</v>
      </c>
      <c r="Q46" s="131"/>
    </row>
    <row r="47" spans="1:17" ht="45" x14ac:dyDescent="0.25">
      <c r="A47" s="126" t="s">
        <v>634</v>
      </c>
      <c r="B47" s="136"/>
      <c r="C47" s="131"/>
      <c r="D47" s="131"/>
      <c r="E47" s="131"/>
      <c r="F47" s="131"/>
      <c r="G47" s="131"/>
      <c r="H47" s="131"/>
      <c r="I47" s="100" t="s">
        <v>635</v>
      </c>
      <c r="J47" s="100" t="s">
        <v>635</v>
      </c>
      <c r="K47" s="100" t="s">
        <v>339</v>
      </c>
      <c r="L47" s="131">
        <v>1</v>
      </c>
      <c r="M47" s="131">
        <v>0.35</v>
      </c>
      <c r="N47" s="28" t="s">
        <v>1852</v>
      </c>
      <c r="O47" s="131" t="s">
        <v>32</v>
      </c>
      <c r="P47" s="131" t="s">
        <v>33</v>
      </c>
      <c r="Q47" s="131"/>
    </row>
    <row r="48" spans="1:17" ht="45.75" thickBot="1" x14ac:dyDescent="0.3">
      <c r="A48" s="126" t="s">
        <v>634</v>
      </c>
      <c r="B48" s="136"/>
      <c r="C48" s="131"/>
      <c r="D48" s="131"/>
      <c r="E48" s="131"/>
      <c r="F48" s="131"/>
      <c r="G48" s="131"/>
      <c r="H48" s="131"/>
      <c r="I48" s="100" t="s">
        <v>635</v>
      </c>
      <c r="J48" s="100" t="s">
        <v>635</v>
      </c>
      <c r="K48" s="100" t="s">
        <v>636</v>
      </c>
      <c r="L48" s="131">
        <v>1</v>
      </c>
      <c r="M48" s="132">
        <v>0.3</v>
      </c>
      <c r="N48" s="28" t="s">
        <v>1852</v>
      </c>
      <c r="O48" s="131" t="s">
        <v>32</v>
      </c>
      <c r="P48" s="131" t="s">
        <v>33</v>
      </c>
      <c r="Q48" s="131"/>
    </row>
    <row r="49" spans="1:17" ht="15.75" thickBot="1" x14ac:dyDescent="0.3">
      <c r="A49" s="25">
        <v>3</v>
      </c>
      <c r="B49" s="56" t="s">
        <v>45</v>
      </c>
      <c r="C49" s="57" t="s">
        <v>381</v>
      </c>
      <c r="D49" s="58"/>
      <c r="E49" s="59"/>
      <c r="F49" s="59"/>
      <c r="G49" s="60">
        <f>SUM(G41:G45)</f>
        <v>0</v>
      </c>
      <c r="H49" s="61"/>
      <c r="I49" s="29"/>
      <c r="J49" s="29"/>
      <c r="K49" s="62"/>
      <c r="L49" s="62">
        <f>SUM(L44:L48)</f>
        <v>5</v>
      </c>
      <c r="M49" s="62">
        <f>SUM(M44:M48)</f>
        <v>1.64</v>
      </c>
      <c r="N49" s="21"/>
      <c r="O49" s="21"/>
      <c r="P49" s="21"/>
      <c r="Q49" s="21"/>
    </row>
    <row r="51" spans="1:17" ht="121.5" customHeight="1" x14ac:dyDescent="0.25">
      <c r="A51" s="151" t="s">
        <v>654</v>
      </c>
      <c r="B51" s="151"/>
      <c r="C51" s="151"/>
      <c r="D51" s="151"/>
      <c r="E51" s="151"/>
      <c r="F51" s="151"/>
      <c r="G51" s="151"/>
      <c r="H51" s="151"/>
      <c r="I51" s="151"/>
      <c r="J51" s="151"/>
      <c r="K51" s="151"/>
      <c r="L51" s="151"/>
      <c r="M51" s="151"/>
      <c r="N51" s="151"/>
      <c r="O51" s="151"/>
      <c r="P51" s="151"/>
      <c r="Q51" s="151"/>
    </row>
    <row r="53" spans="1:17" ht="31.5" thickBot="1" x14ac:dyDescent="0.35">
      <c r="A53" s="6" t="s">
        <v>580</v>
      </c>
      <c r="B53" s="74" t="s">
        <v>296</v>
      </c>
      <c r="C53" s="6" t="s">
        <v>6</v>
      </c>
      <c r="D53" s="6" t="s">
        <v>7</v>
      </c>
      <c r="E53" s="6" t="s">
        <v>8</v>
      </c>
      <c r="F53" s="6" t="s">
        <v>9</v>
      </c>
      <c r="G53" s="6" t="s">
        <v>10</v>
      </c>
      <c r="H53" s="6"/>
      <c r="I53" s="6" t="s">
        <v>11</v>
      </c>
      <c r="J53" s="6" t="s">
        <v>12</v>
      </c>
      <c r="K53" s="6" t="s">
        <v>13</v>
      </c>
      <c r="L53" s="6" t="s">
        <v>581</v>
      </c>
      <c r="M53" s="6" t="s">
        <v>15</v>
      </c>
      <c r="N53" s="6" t="s">
        <v>582</v>
      </c>
      <c r="O53" s="6" t="s">
        <v>583</v>
      </c>
      <c r="P53" s="6" t="s">
        <v>584</v>
      </c>
      <c r="Q53" s="6" t="s">
        <v>19</v>
      </c>
    </row>
    <row r="54" spans="1:17" ht="45" x14ac:dyDescent="0.25">
      <c r="A54" s="126" t="s">
        <v>523</v>
      </c>
      <c r="B54" s="136"/>
      <c r="C54" s="131"/>
      <c r="D54" s="131"/>
      <c r="E54" s="131"/>
      <c r="F54" s="131"/>
      <c r="G54" s="131"/>
      <c r="H54" s="131"/>
      <c r="I54" s="100" t="s">
        <v>637</v>
      </c>
      <c r="J54" s="100" t="s">
        <v>638</v>
      </c>
      <c r="K54" s="100" t="s">
        <v>639</v>
      </c>
      <c r="L54" s="131">
        <v>1</v>
      </c>
      <c r="M54" s="131">
        <v>0.34</v>
      </c>
      <c r="N54" s="28" t="s">
        <v>1853</v>
      </c>
      <c r="O54" s="131" t="s">
        <v>32</v>
      </c>
      <c r="P54" s="131" t="s">
        <v>372</v>
      </c>
      <c r="Q54" s="131"/>
    </row>
    <row r="55" spans="1:17" ht="45" x14ac:dyDescent="0.25">
      <c r="A55" s="126" t="s">
        <v>523</v>
      </c>
      <c r="B55" s="136"/>
      <c r="C55" s="131"/>
      <c r="D55" s="131"/>
      <c r="E55" s="131"/>
      <c r="F55" s="131"/>
      <c r="G55" s="131"/>
      <c r="H55" s="131"/>
      <c r="I55" s="100" t="s">
        <v>637</v>
      </c>
      <c r="J55" s="100" t="s">
        <v>638</v>
      </c>
      <c r="K55" s="100" t="s">
        <v>468</v>
      </c>
      <c r="L55" s="131">
        <v>1</v>
      </c>
      <c r="M55" s="131">
        <v>0.28000000000000003</v>
      </c>
      <c r="N55" s="28" t="s">
        <v>1853</v>
      </c>
      <c r="O55" s="131"/>
      <c r="P55" s="131"/>
      <c r="Q55" s="131"/>
    </row>
    <row r="56" spans="1:17" ht="45" x14ac:dyDescent="0.25">
      <c r="A56" s="126" t="s">
        <v>523</v>
      </c>
      <c r="B56" s="136"/>
      <c r="C56" s="131"/>
      <c r="D56" s="131"/>
      <c r="E56" s="131"/>
      <c r="F56" s="131"/>
      <c r="G56" s="131"/>
      <c r="H56" s="131"/>
      <c r="I56" s="100" t="s">
        <v>640</v>
      </c>
      <c r="J56" s="100" t="s">
        <v>597</v>
      </c>
      <c r="K56" s="100" t="s">
        <v>31</v>
      </c>
      <c r="L56" s="131">
        <v>1</v>
      </c>
      <c r="M56" s="131">
        <v>0.36</v>
      </c>
      <c r="N56" s="28" t="s">
        <v>1854</v>
      </c>
      <c r="O56" s="131" t="s">
        <v>32</v>
      </c>
      <c r="P56" s="131" t="s">
        <v>135</v>
      </c>
      <c r="Q56" s="131"/>
    </row>
    <row r="57" spans="1:17" ht="45.75" thickBot="1" x14ac:dyDescent="0.3">
      <c r="A57" s="126" t="s">
        <v>523</v>
      </c>
      <c r="B57" s="136"/>
      <c r="C57" s="131"/>
      <c r="D57" s="131"/>
      <c r="E57" s="131"/>
      <c r="F57" s="131"/>
      <c r="G57" s="131"/>
      <c r="H57" s="131"/>
      <c r="I57" s="100" t="s">
        <v>631</v>
      </c>
      <c r="J57" s="100" t="s">
        <v>641</v>
      </c>
      <c r="K57" s="100" t="s">
        <v>31</v>
      </c>
      <c r="L57" s="131">
        <v>1</v>
      </c>
      <c r="M57" s="131">
        <v>0.26</v>
      </c>
      <c r="N57" s="28" t="s">
        <v>1831</v>
      </c>
      <c r="O57" s="131" t="s">
        <v>32</v>
      </c>
      <c r="P57" s="131" t="s">
        <v>372</v>
      </c>
      <c r="Q57" s="135" t="s">
        <v>526</v>
      </c>
    </row>
    <row r="58" spans="1:17" ht="15.75" thickBot="1" x14ac:dyDescent="0.3">
      <c r="A58" s="25">
        <v>1</v>
      </c>
      <c r="B58" s="56" t="s">
        <v>45</v>
      </c>
      <c r="C58" s="57" t="s">
        <v>381</v>
      </c>
      <c r="D58" s="58"/>
      <c r="E58" s="59"/>
      <c r="F58" s="59"/>
      <c r="G58" s="60">
        <f>SUM(G50:G54)</f>
        <v>0</v>
      </c>
      <c r="H58" s="61"/>
      <c r="I58" s="29"/>
      <c r="J58" s="29"/>
      <c r="K58" s="62"/>
      <c r="L58" s="62">
        <f>SUM(L54:L57)</f>
        <v>4</v>
      </c>
      <c r="M58" s="62">
        <f>SUM(M54:M57)</f>
        <v>1.2400000000000002</v>
      </c>
      <c r="N58" s="21"/>
      <c r="O58" s="21"/>
      <c r="P58" s="21"/>
      <c r="Q58" s="21"/>
    </row>
    <row r="60" spans="1:17" ht="32.25" customHeight="1" x14ac:dyDescent="0.25">
      <c r="A60" s="153" t="s">
        <v>642</v>
      </c>
      <c r="B60" s="153"/>
      <c r="C60" s="153"/>
      <c r="D60" s="153"/>
      <c r="E60" s="153"/>
      <c r="F60" s="153"/>
      <c r="G60" s="153"/>
      <c r="H60" s="153"/>
      <c r="I60" s="153"/>
      <c r="J60" s="153"/>
      <c r="K60" s="153"/>
      <c r="L60" s="153"/>
      <c r="M60" s="153"/>
      <c r="N60" s="153"/>
      <c r="O60" s="153"/>
      <c r="P60" s="153"/>
      <c r="Q60" s="153"/>
    </row>
    <row r="62" spans="1:17" ht="31.5" thickBot="1" x14ac:dyDescent="0.35">
      <c r="A62" s="6" t="s">
        <v>580</v>
      </c>
      <c r="B62" s="74" t="s">
        <v>5</v>
      </c>
      <c r="C62" s="6" t="s">
        <v>6</v>
      </c>
      <c r="D62" s="6" t="s">
        <v>7</v>
      </c>
      <c r="E62" s="6" t="s">
        <v>8</v>
      </c>
      <c r="F62" s="6" t="s">
        <v>9</v>
      </c>
      <c r="G62" s="6" t="s">
        <v>10</v>
      </c>
      <c r="H62" s="6"/>
      <c r="I62" s="6" t="s">
        <v>11</v>
      </c>
      <c r="J62" s="6" t="s">
        <v>12</v>
      </c>
      <c r="K62" s="6" t="s">
        <v>13</v>
      </c>
      <c r="L62" s="6" t="s">
        <v>581</v>
      </c>
      <c r="M62" s="6" t="s">
        <v>15</v>
      </c>
      <c r="N62" s="6" t="s">
        <v>582</v>
      </c>
      <c r="O62" s="6" t="s">
        <v>583</v>
      </c>
      <c r="P62" s="6" t="s">
        <v>584</v>
      </c>
      <c r="Q62" s="6" t="s">
        <v>19</v>
      </c>
    </row>
    <row r="63" spans="1:17" ht="60" x14ac:dyDescent="0.25">
      <c r="A63" s="126" t="s">
        <v>278</v>
      </c>
      <c r="B63" s="136"/>
      <c r="C63" s="131"/>
      <c r="D63" s="131"/>
      <c r="E63" s="131"/>
      <c r="F63" s="131"/>
      <c r="G63" s="131"/>
      <c r="H63" s="131"/>
      <c r="I63" s="100" t="s">
        <v>643</v>
      </c>
      <c r="J63" s="100" t="s">
        <v>644</v>
      </c>
      <c r="K63" s="100" t="s">
        <v>31</v>
      </c>
      <c r="L63" s="131">
        <v>1</v>
      </c>
      <c r="M63" s="131">
        <v>0.27</v>
      </c>
      <c r="N63" s="55" t="s">
        <v>1855</v>
      </c>
      <c r="O63" s="131" t="s">
        <v>32</v>
      </c>
      <c r="P63" s="131" t="s">
        <v>33</v>
      </c>
      <c r="Q63" s="28" t="s">
        <v>644</v>
      </c>
    </row>
    <row r="64" spans="1:17" ht="45" x14ac:dyDescent="0.25">
      <c r="A64" s="126" t="s">
        <v>278</v>
      </c>
      <c r="B64" s="136"/>
      <c r="C64" s="131"/>
      <c r="D64" s="131"/>
      <c r="E64" s="131"/>
      <c r="F64" s="131"/>
      <c r="G64" s="131"/>
      <c r="H64" s="131"/>
      <c r="I64" s="100" t="s">
        <v>645</v>
      </c>
      <c r="J64" s="100" t="s">
        <v>646</v>
      </c>
      <c r="K64" s="100" t="s">
        <v>509</v>
      </c>
      <c r="L64" s="131">
        <v>1</v>
      </c>
      <c r="M64" s="131">
        <v>0.25</v>
      </c>
      <c r="N64" s="28" t="s">
        <v>1856</v>
      </c>
      <c r="O64" s="131" t="s">
        <v>32</v>
      </c>
      <c r="P64" s="131" t="s">
        <v>33</v>
      </c>
      <c r="Q64" s="28" t="s">
        <v>203</v>
      </c>
    </row>
    <row r="65" spans="1:17" ht="45" x14ac:dyDescent="0.25">
      <c r="A65" s="126" t="s">
        <v>647</v>
      </c>
      <c r="B65" s="136"/>
      <c r="C65" s="131"/>
      <c r="D65" s="131"/>
      <c r="E65" s="131"/>
      <c r="F65" s="131"/>
      <c r="G65" s="131"/>
      <c r="H65" s="131"/>
      <c r="I65" s="100" t="s">
        <v>648</v>
      </c>
      <c r="J65" s="100" t="s">
        <v>276</v>
      </c>
      <c r="K65" s="100" t="s">
        <v>31</v>
      </c>
      <c r="L65" s="131">
        <v>1</v>
      </c>
      <c r="M65" s="131">
        <v>0.26</v>
      </c>
      <c r="N65" s="28" t="s">
        <v>1857</v>
      </c>
      <c r="O65" s="131" t="s">
        <v>32</v>
      </c>
      <c r="P65" s="131" t="s">
        <v>33</v>
      </c>
      <c r="Q65" s="131"/>
    </row>
    <row r="66" spans="1:17" ht="45" x14ac:dyDescent="0.25">
      <c r="A66" s="126" t="s">
        <v>647</v>
      </c>
      <c r="B66" s="136"/>
      <c r="C66" s="131"/>
      <c r="D66" s="131"/>
      <c r="E66" s="131"/>
      <c r="F66" s="131"/>
      <c r="G66" s="131"/>
      <c r="H66" s="131"/>
      <c r="I66" s="100" t="s">
        <v>150</v>
      </c>
      <c r="J66" s="100" t="s">
        <v>646</v>
      </c>
      <c r="K66" s="100" t="s">
        <v>649</v>
      </c>
      <c r="L66" s="131">
        <v>1</v>
      </c>
      <c r="M66" s="131">
        <v>0.26</v>
      </c>
      <c r="N66" s="28" t="s">
        <v>1858</v>
      </c>
      <c r="O66" s="131" t="s">
        <v>134</v>
      </c>
      <c r="P66" s="131" t="s">
        <v>135</v>
      </c>
      <c r="Q66" s="28" t="s">
        <v>650</v>
      </c>
    </row>
    <row r="67" spans="1:17" ht="45" x14ac:dyDescent="0.25">
      <c r="A67" s="126" t="s">
        <v>647</v>
      </c>
      <c r="B67" s="136"/>
      <c r="C67" s="131"/>
      <c r="D67" s="131"/>
      <c r="E67" s="131"/>
      <c r="F67" s="131"/>
      <c r="G67" s="131"/>
      <c r="H67" s="131"/>
      <c r="I67" s="100" t="s">
        <v>651</v>
      </c>
      <c r="J67" s="100" t="s">
        <v>276</v>
      </c>
      <c r="K67" s="100" t="s">
        <v>509</v>
      </c>
      <c r="L67" s="131">
        <v>1</v>
      </c>
      <c r="M67" s="131">
        <v>0.23</v>
      </c>
      <c r="N67" s="28" t="s">
        <v>1859</v>
      </c>
      <c r="O67" s="131" t="s">
        <v>134</v>
      </c>
      <c r="P67" s="131" t="s">
        <v>33</v>
      </c>
      <c r="Q67" s="131"/>
    </row>
    <row r="68" spans="1:17" ht="45.75" thickBot="1" x14ac:dyDescent="0.3">
      <c r="A68" s="141" t="s">
        <v>626</v>
      </c>
      <c r="B68" s="142"/>
      <c r="C68" s="131"/>
      <c r="D68" s="131"/>
      <c r="E68" s="131"/>
      <c r="F68" s="131"/>
      <c r="G68" s="131"/>
      <c r="H68" s="131"/>
      <c r="I68" s="100" t="s">
        <v>573</v>
      </c>
      <c r="J68" s="100" t="s">
        <v>574</v>
      </c>
      <c r="K68" s="100" t="s">
        <v>509</v>
      </c>
      <c r="L68" s="131">
        <v>1</v>
      </c>
      <c r="M68" s="131">
        <v>0.26</v>
      </c>
      <c r="N68" s="28" t="s">
        <v>1840</v>
      </c>
      <c r="O68" s="131" t="s">
        <v>32</v>
      </c>
      <c r="P68" s="131" t="s">
        <v>33</v>
      </c>
      <c r="Q68" s="131"/>
    </row>
    <row r="69" spans="1:17" ht="15.75" thickBot="1" x14ac:dyDescent="0.3">
      <c r="A69" s="25">
        <v>3</v>
      </c>
      <c r="B69" s="56" t="s">
        <v>45</v>
      </c>
      <c r="C69" s="57" t="s">
        <v>381</v>
      </c>
      <c r="D69" s="58"/>
      <c r="E69" s="59"/>
      <c r="F69" s="59"/>
      <c r="G69" s="60">
        <f>SUM(G61:G65)</f>
        <v>0</v>
      </c>
      <c r="H69" s="61"/>
      <c r="I69" s="29"/>
      <c r="J69" s="29"/>
      <c r="K69" s="62"/>
      <c r="L69" s="62">
        <f>SUM(L63:L68)</f>
        <v>6</v>
      </c>
      <c r="M69" s="62">
        <f>SUM(M63:M68)</f>
        <v>1.53</v>
      </c>
      <c r="N69" s="21"/>
      <c r="O69" s="21"/>
      <c r="P69" s="21"/>
      <c r="Q69" s="21"/>
    </row>
    <row r="70" spans="1:17" ht="15.75" thickBot="1" x14ac:dyDescent="0.3">
      <c r="A70" s="75"/>
      <c r="B70" s="3"/>
      <c r="C70" s="53"/>
      <c r="D70" s="53"/>
      <c r="E70" s="53"/>
      <c r="F70" s="53"/>
      <c r="G70" s="12"/>
      <c r="H70" s="3"/>
      <c r="I70" s="3"/>
      <c r="J70" s="3"/>
      <c r="K70" s="12"/>
      <c r="L70" s="12"/>
      <c r="M70" s="12"/>
    </row>
    <row r="71" spans="1:17" ht="15.75" thickBot="1" x14ac:dyDescent="0.3">
      <c r="A71" s="67">
        <f>+A69+A58+A49+A39+A27+A21+A10</f>
        <v>20</v>
      </c>
      <c r="B71" s="3" t="s">
        <v>348</v>
      </c>
      <c r="C71" s="76">
        <v>58</v>
      </c>
      <c r="D71" s="53"/>
      <c r="E71" s="53"/>
      <c r="F71" s="53"/>
      <c r="G71" s="68">
        <v>4601.5</v>
      </c>
      <c r="L71" s="77">
        <f t="shared" ref="L71:M71" si="0">+L69+L58+L49+L39+L27+L21+L10</f>
        <v>35.5</v>
      </c>
      <c r="M71" s="78">
        <f t="shared" si="0"/>
        <v>10.07</v>
      </c>
    </row>
    <row r="72" spans="1:17" ht="15.75" thickTop="1" x14ac:dyDescent="0.25"/>
    <row r="73" spans="1:17" ht="46.5" customHeight="1" x14ac:dyDescent="0.25">
      <c r="A73" s="151" t="s">
        <v>652</v>
      </c>
      <c r="B73" s="151"/>
      <c r="C73" s="151"/>
      <c r="D73" s="151"/>
      <c r="E73" s="151"/>
      <c r="F73" s="151"/>
      <c r="G73" s="151"/>
      <c r="H73" s="151"/>
      <c r="I73" s="151"/>
      <c r="J73" s="151"/>
      <c r="K73" s="151"/>
      <c r="L73" s="151"/>
      <c r="M73" s="151"/>
      <c r="N73" s="151"/>
      <c r="O73" s="151"/>
      <c r="P73" s="151"/>
      <c r="Q73" s="151"/>
    </row>
    <row r="74" spans="1:17" ht="15.75" thickBot="1" x14ac:dyDescent="0.3"/>
    <row r="75" spans="1:17" x14ac:dyDescent="0.25">
      <c r="A75" s="39" t="s">
        <v>653</v>
      </c>
      <c r="B75" s="79">
        <v>20</v>
      </c>
    </row>
    <row r="76" spans="1:17" x14ac:dyDescent="0.25">
      <c r="A76" s="7" t="s">
        <v>353</v>
      </c>
      <c r="B76" s="80">
        <f>C73</f>
        <v>0</v>
      </c>
    </row>
    <row r="77" spans="1:17" x14ac:dyDescent="0.25">
      <c r="A77" s="7" t="s">
        <v>354</v>
      </c>
      <c r="B77" s="80">
        <f>G73</f>
        <v>0</v>
      </c>
    </row>
    <row r="78" spans="1:17" x14ac:dyDescent="0.25">
      <c r="A78" s="7" t="s">
        <v>355</v>
      </c>
      <c r="B78" s="80"/>
    </row>
    <row r="79" spans="1:17" x14ac:dyDescent="0.25">
      <c r="A79" s="7" t="s">
        <v>356</v>
      </c>
      <c r="B79" s="80"/>
    </row>
    <row r="80" spans="1:17" x14ac:dyDescent="0.25">
      <c r="A80" s="7" t="s">
        <v>357</v>
      </c>
      <c r="B80" s="81">
        <f>L71</f>
        <v>35.5</v>
      </c>
    </row>
    <row r="81" spans="1:2" x14ac:dyDescent="0.25">
      <c r="A81" s="7" t="s">
        <v>358</v>
      </c>
      <c r="B81" s="80">
        <v>34</v>
      </c>
    </row>
    <row r="82" spans="1:2" x14ac:dyDescent="0.25">
      <c r="A82" s="7" t="s">
        <v>359</v>
      </c>
      <c r="B82" s="80">
        <f>M71</f>
        <v>10.07</v>
      </c>
    </row>
    <row r="83" spans="1:2" x14ac:dyDescent="0.25">
      <c r="A83" s="7" t="s">
        <v>360</v>
      </c>
      <c r="B83" s="81">
        <f>B82/B80</f>
        <v>0.2836619718309859</v>
      </c>
    </row>
    <row r="84" spans="1:2" x14ac:dyDescent="0.25">
      <c r="A84" s="7" t="s">
        <v>361</v>
      </c>
      <c r="B84" s="52">
        <v>30</v>
      </c>
    </row>
    <row r="85" spans="1:2" x14ac:dyDescent="0.25">
      <c r="A85" s="7" t="s">
        <v>362</v>
      </c>
      <c r="B85" s="52">
        <v>17</v>
      </c>
    </row>
    <row r="86" spans="1:2" x14ac:dyDescent="0.25">
      <c r="A86" s="7" t="s">
        <v>363</v>
      </c>
      <c r="B86" s="8">
        <v>22</v>
      </c>
    </row>
    <row r="87" spans="1:2" ht="15.75" thickBot="1" x14ac:dyDescent="0.3">
      <c r="A87" s="44" t="s">
        <v>364</v>
      </c>
      <c r="B87" s="63">
        <v>8</v>
      </c>
    </row>
  </sheetData>
  <mergeCells count="7">
    <mergeCell ref="A73:Q73"/>
    <mergeCell ref="A12:Q12"/>
    <mergeCell ref="A23:Q23"/>
    <mergeCell ref="A29:Q29"/>
    <mergeCell ref="A41:Q41"/>
    <mergeCell ref="A51:Q51"/>
    <mergeCell ref="A60:Q60"/>
  </mergeCells>
  <hyperlinks>
    <hyperlink ref="Q6" r:id="rId1" xr:uid="{1EAF7FE1-0D00-41B6-A885-9342748CF9AC}"/>
    <hyperlink ref="Q9" r:id="rId2" xr:uid="{3C455362-ECC1-4A58-9174-BE38EC4CD0A9}"/>
    <hyperlink ref="Q16" r:id="rId3" xr:uid="{ACEA7153-5954-4993-AD5C-01B06C28B6A1}"/>
    <hyperlink ref="Q18" r:id="rId4" xr:uid="{28EF7D72-8716-40C1-B5BE-96C349BF10A6}"/>
    <hyperlink ref="Q19" r:id="rId5" xr:uid="{E267FFD7-4C0D-40B0-81A2-D7CA65E4B4DE}"/>
    <hyperlink ref="Q20" r:id="rId6" xr:uid="{5320237A-74F0-4EED-BBED-B0827996D9D2}"/>
    <hyperlink ref="Q17" r:id="rId7" xr:uid="{CC95B04C-07AC-49D6-B241-630084644A5C}"/>
    <hyperlink ref="Q32" r:id="rId8" xr:uid="{D1ED65DD-E27B-483E-903F-0F9DA0934F7E}"/>
    <hyperlink ref="Q33" r:id="rId9" xr:uid="{7C246610-3EE6-4A24-89AE-517399EB222B}"/>
    <hyperlink ref="Q36" r:id="rId10" xr:uid="{3FBDFDE5-ACAF-4641-ADE3-1DA15497A9CA}"/>
    <hyperlink ref="Q34" r:id="rId11" xr:uid="{7444A989-C342-4A6B-98A6-9EDCF76624C2}"/>
    <hyperlink ref="Q44" r:id="rId12" xr:uid="{131FFA34-2A38-48A0-A81E-4EAA3E30601A}"/>
    <hyperlink ref="Q45" r:id="rId13" xr:uid="{DB2C09BE-2217-44CF-B107-F099ED3BF5D7}"/>
    <hyperlink ref="Q57" r:id="rId14" xr:uid="{FFF5C3E7-2EE1-4513-BB9E-7776D7479076}"/>
    <hyperlink ref="Q64" r:id="rId15" xr:uid="{90F9A5B5-74CF-4C42-A71D-E3898A61A59C}"/>
    <hyperlink ref="Q63" r:id="rId16" xr:uid="{D4BEFAEC-1083-450B-B56B-2C07196BE82B}"/>
    <hyperlink ref="Q66" r:id="rId17" xr:uid="{9B55DF31-A944-465D-85BF-783949FB520F}"/>
    <hyperlink ref="N5" r:id="rId18" xr:uid="{CD8CB5B2-0B72-4093-A7F4-A841E1920413}"/>
    <hyperlink ref="N6" r:id="rId19" xr:uid="{331A443B-CD7B-42DE-9970-4CD00CA8E21C}"/>
    <hyperlink ref="N15" r:id="rId20" xr:uid="{30FB2BCE-E66D-4A1C-AEC8-1C62D7FB4794}"/>
    <hyperlink ref="N19" r:id="rId21" xr:uid="{BC17DA49-EC7F-4A23-A661-1B134615E67A}"/>
    <hyperlink ref="N26" r:id="rId22" xr:uid="{CA7900BB-BE04-4C5D-AEAB-DD742AE81075}"/>
    <hyperlink ref="N4" r:id="rId23" xr:uid="{1669018D-4E23-484E-B062-E35B5AA68464}"/>
    <hyperlink ref="N7" r:id="rId24" xr:uid="{5DAA0877-DC59-4492-96E4-D33B75FC75E3}"/>
    <hyperlink ref="N8" r:id="rId25" xr:uid="{8F11BA57-6549-45EB-986D-B163E34C8A20}"/>
    <hyperlink ref="N9" r:id="rId26" xr:uid="{850D845D-0558-4EDF-AE06-06E7A552BD04}"/>
    <hyperlink ref="N16" r:id="rId27" xr:uid="{C1F155CD-C21F-42BB-9F5E-78E191D50541}"/>
    <hyperlink ref="N17" r:id="rId28" xr:uid="{EF6F1D1E-45D2-4FEF-9286-AFCA66068B3D}"/>
    <hyperlink ref="N18" r:id="rId29" xr:uid="{C9198ACD-673D-41D7-AC2C-BE0F22B40CA5}"/>
    <hyperlink ref="N32" r:id="rId30" xr:uid="{680D816B-3F40-4C79-A304-4BB08025573F}"/>
    <hyperlink ref="N33" r:id="rId31" xr:uid="{6CE1A2E2-92A1-42E6-A63D-50A4A6A9DED4}"/>
    <hyperlink ref="N34" r:id="rId32" xr:uid="{9148DEFC-520C-42BE-B3A5-3FE89FEE0F36}"/>
    <hyperlink ref="N36" r:id="rId33" xr:uid="{D932DB0A-5CFA-46B6-B11C-31AF11D3CEC1}"/>
    <hyperlink ref="N37" r:id="rId34" xr:uid="{776DC80C-994A-4646-B876-230EE7F3CD30}"/>
    <hyperlink ref="N38" r:id="rId35" xr:uid="{51DB54F8-D498-4AAB-AB79-D158F2C68B99}"/>
    <hyperlink ref="N44" r:id="rId36" xr:uid="{A1EB006A-49CE-4B12-974E-96203F569D8C}"/>
    <hyperlink ref="N45" r:id="rId37" xr:uid="{425AE2D1-F65F-464D-951F-9C0B03686AE1}"/>
    <hyperlink ref="N46" r:id="rId38" xr:uid="{85D07524-6F8F-46B9-9A15-0669CD1404C1}"/>
    <hyperlink ref="N47" r:id="rId39" xr:uid="{632FBDA1-E49E-4DDA-ADF9-7B108220E1A5}"/>
    <hyperlink ref="N48" r:id="rId40" xr:uid="{6E3FB5FB-E665-4A75-93C7-C84522ED45B6}"/>
    <hyperlink ref="N54" r:id="rId41" xr:uid="{40119065-318E-490D-B998-9A17CA0BFF77}"/>
    <hyperlink ref="N55" r:id="rId42" xr:uid="{99368F5C-EE02-4932-BE97-5C80A39A92C2}"/>
    <hyperlink ref="N56" r:id="rId43" xr:uid="{49093F5A-6A73-4557-A1DD-36EE08755342}"/>
    <hyperlink ref="N57" r:id="rId44" xr:uid="{2F5907D2-3DBE-4473-A2AE-9B02FEDFF1DB}"/>
    <hyperlink ref="N63" r:id="rId45" xr:uid="{4479F416-22E0-4320-B79D-601B62BDAC01}"/>
    <hyperlink ref="N64" r:id="rId46" xr:uid="{7BA94F73-50FC-4D81-8CA7-97825604E221}"/>
    <hyperlink ref="N65" r:id="rId47" xr:uid="{D9BE6E74-469F-408B-AC0F-EC41341BA9A6}"/>
    <hyperlink ref="N66" r:id="rId48" xr:uid="{AB5B42A7-93C7-4775-8989-D967EEA9A264}"/>
    <hyperlink ref="N67" r:id="rId49" xr:uid="{4E1547AC-EC48-4C81-8B03-BC5AA1D3417F}"/>
    <hyperlink ref="N68" r:id="rId50" xr:uid="{2EA2DA29-B5BA-40AF-A4C4-5A7D2385673B}"/>
  </hyperlinks>
  <pageMargins left="0.70866141732283472" right="0.70866141732283472" top="0.74803149606299213" bottom="0.74803149606299213" header="0.31496062992125984" footer="0.31496062992125984"/>
  <pageSetup paperSize="9" scale="65" orientation="landscape" r:id="rId51"/>
  <rowBreaks count="6" manualBreakCount="6">
    <brk id="12" max="16383" man="1"/>
    <brk id="29" max="16383" man="1"/>
    <brk id="41" max="16383" man="1"/>
    <brk id="51" max="16383" man="1"/>
    <brk id="60" max="16383" man="1"/>
    <brk id="87"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995F-3228-4718-B452-86271C75E71A}">
  <dimension ref="A1:P162"/>
  <sheetViews>
    <sheetView workbookViewId="0">
      <selection activeCell="M19" sqref="M19"/>
    </sheetView>
  </sheetViews>
  <sheetFormatPr defaultRowHeight="15" x14ac:dyDescent="0.25"/>
  <cols>
    <col min="1" max="1" width="27.85546875" bestFit="1" customWidth="1"/>
    <col min="2" max="2" width="15.28515625" customWidth="1"/>
    <col min="5" max="6" width="0" hidden="1" customWidth="1"/>
    <col min="7" max="7" width="9.5703125" bestFit="1" customWidth="1"/>
    <col min="8" max="8" width="21.5703125" bestFit="1" customWidth="1"/>
    <col min="9" max="9" width="23.28515625" bestFit="1" customWidth="1"/>
    <col min="10" max="10" width="15.140625" bestFit="1" customWidth="1"/>
    <col min="11" max="11" width="8.140625" customWidth="1"/>
    <col min="12" max="12" width="7" customWidth="1"/>
    <col min="13" max="13" width="26.140625" customWidth="1"/>
    <col min="14" max="14" width="12.28515625" customWidth="1"/>
    <col min="15" max="15" width="11.28515625" customWidth="1"/>
    <col min="16" max="16" width="12.85546875" customWidth="1"/>
  </cols>
  <sheetData>
    <row r="1" spans="1:16" x14ac:dyDescent="0.25">
      <c r="A1" s="2" t="s">
        <v>1</v>
      </c>
      <c r="B1" s="2" t="s">
        <v>2</v>
      </c>
      <c r="C1" s="3"/>
      <c r="D1" s="2" t="s">
        <v>655</v>
      </c>
      <c r="E1" s="2"/>
      <c r="F1" s="3"/>
    </row>
    <row r="2" spans="1:16" ht="15.75" thickBot="1" x14ac:dyDescent="0.3"/>
    <row r="3" spans="1:16" ht="31.5" thickBot="1" x14ac:dyDescent="0.35">
      <c r="A3" s="4" t="s">
        <v>4</v>
      </c>
      <c r="B3" s="5" t="s">
        <v>5</v>
      </c>
      <c r="C3" s="4" t="s">
        <v>6</v>
      </c>
      <c r="D3" s="4" t="s">
        <v>7</v>
      </c>
      <c r="E3" s="4" t="s">
        <v>8</v>
      </c>
      <c r="F3" s="4" t="s">
        <v>9</v>
      </c>
      <c r="G3" s="4" t="s">
        <v>10</v>
      </c>
      <c r="H3" s="4" t="s">
        <v>11</v>
      </c>
      <c r="I3" s="4" t="s">
        <v>12</v>
      </c>
      <c r="J3" s="4" t="s">
        <v>13</v>
      </c>
      <c r="K3" s="4" t="s">
        <v>14</v>
      </c>
      <c r="L3" s="4" t="s">
        <v>15</v>
      </c>
      <c r="M3" s="4" t="s">
        <v>16</v>
      </c>
      <c r="N3" s="4" t="s">
        <v>17</v>
      </c>
      <c r="O3" s="4" t="s">
        <v>656</v>
      </c>
      <c r="P3" s="6" t="s">
        <v>19</v>
      </c>
    </row>
    <row r="4" spans="1:16" x14ac:dyDescent="0.25">
      <c r="A4" s="39" t="s">
        <v>488</v>
      </c>
      <c r="B4" s="69"/>
      <c r="C4" s="82"/>
      <c r="D4" s="82" t="s">
        <v>657</v>
      </c>
      <c r="E4" s="82"/>
      <c r="F4" s="82"/>
      <c r="G4" s="83"/>
    </row>
    <row r="5" spans="1:16" x14ac:dyDescent="0.25">
      <c r="A5" s="7" t="s">
        <v>22</v>
      </c>
      <c r="B5" s="52"/>
      <c r="C5" s="53" t="s">
        <v>658</v>
      </c>
      <c r="D5" s="53" t="s">
        <v>659</v>
      </c>
      <c r="E5" s="53"/>
      <c r="F5" s="53"/>
      <c r="G5" s="54">
        <v>9.5</v>
      </c>
    </row>
    <row r="6" spans="1:16" ht="30" x14ac:dyDescent="0.25">
      <c r="A6" s="126" t="s">
        <v>660</v>
      </c>
      <c r="B6" s="136"/>
      <c r="C6" s="137" t="s">
        <v>661</v>
      </c>
      <c r="D6" s="137"/>
      <c r="E6" s="137"/>
      <c r="F6" s="137"/>
      <c r="G6" s="138"/>
      <c r="H6" s="100" t="s">
        <v>662</v>
      </c>
      <c r="I6" s="100" t="s">
        <v>448</v>
      </c>
      <c r="J6" s="100" t="s">
        <v>663</v>
      </c>
      <c r="K6" s="131">
        <v>2</v>
      </c>
      <c r="L6" s="143">
        <v>0.68</v>
      </c>
      <c r="M6" s="28" t="s">
        <v>664</v>
      </c>
      <c r="N6" s="131" t="s">
        <v>134</v>
      </c>
      <c r="O6" s="131" t="s">
        <v>33</v>
      </c>
      <c r="P6" s="131"/>
    </row>
    <row r="7" spans="1:16" ht="30.75" thickBot="1" x14ac:dyDescent="0.3">
      <c r="A7" s="126" t="s">
        <v>660</v>
      </c>
      <c r="B7" s="136"/>
      <c r="C7" s="137"/>
      <c r="D7" s="137" t="s">
        <v>665</v>
      </c>
      <c r="E7" s="137"/>
      <c r="F7" s="137"/>
      <c r="G7" s="138">
        <f>191.25+30.75</f>
        <v>222</v>
      </c>
      <c r="H7" s="100" t="s">
        <v>662</v>
      </c>
      <c r="I7" s="100" t="s">
        <v>448</v>
      </c>
      <c r="J7" s="100" t="s">
        <v>617</v>
      </c>
      <c r="K7" s="131">
        <v>1</v>
      </c>
      <c r="L7" s="143">
        <v>0.3</v>
      </c>
      <c r="M7" s="28" t="s">
        <v>664</v>
      </c>
      <c r="N7" s="131" t="s">
        <v>134</v>
      </c>
      <c r="O7" s="131" t="s">
        <v>33</v>
      </c>
      <c r="P7" s="131"/>
    </row>
    <row r="8" spans="1:16" ht="15.75" thickBot="1" x14ac:dyDescent="0.3">
      <c r="A8" s="25">
        <v>3</v>
      </c>
      <c r="B8" s="85" t="s">
        <v>45</v>
      </c>
      <c r="C8" s="58" t="s">
        <v>451</v>
      </c>
      <c r="D8" s="58"/>
      <c r="E8" s="53"/>
      <c r="F8" s="53"/>
      <c r="G8" s="60">
        <f>SUM(G5:G7)</f>
        <v>231.5</v>
      </c>
      <c r="H8" s="61"/>
      <c r="I8" s="29"/>
      <c r="J8" s="29"/>
      <c r="K8" s="21">
        <f>SUM(K5:K7)</f>
        <v>3</v>
      </c>
      <c r="L8" s="21">
        <f>SUM(L5:L7)</f>
        <v>0.98</v>
      </c>
      <c r="M8" s="21"/>
      <c r="N8" s="21"/>
      <c r="O8" s="21"/>
      <c r="P8" s="21"/>
    </row>
    <row r="10" spans="1:16" ht="61.5" customHeight="1" x14ac:dyDescent="0.25">
      <c r="A10" s="151" t="s">
        <v>666</v>
      </c>
      <c r="B10" s="151"/>
      <c r="C10" s="151"/>
      <c r="D10" s="151"/>
      <c r="E10" s="151"/>
      <c r="F10" s="151"/>
      <c r="G10" s="151"/>
      <c r="H10" s="151"/>
      <c r="I10" s="151"/>
      <c r="J10" s="151"/>
      <c r="K10" s="151"/>
      <c r="L10" s="151"/>
      <c r="M10" s="151"/>
      <c r="N10" s="151"/>
      <c r="O10" s="151"/>
      <c r="P10" s="151"/>
    </row>
    <row r="11" spans="1:16" ht="15.75" thickBot="1" x14ac:dyDescent="0.3"/>
    <row r="12" spans="1:16" ht="31.5" thickBot="1" x14ac:dyDescent="0.35">
      <c r="A12" s="4" t="s">
        <v>4</v>
      </c>
      <c r="B12" s="5" t="s">
        <v>47</v>
      </c>
      <c r="C12" s="4" t="s">
        <v>6</v>
      </c>
      <c r="D12" s="4" t="s">
        <v>7</v>
      </c>
      <c r="E12" s="4" t="s">
        <v>8</v>
      </c>
      <c r="F12" s="4" t="s">
        <v>9</v>
      </c>
      <c r="G12" s="4" t="s">
        <v>10</v>
      </c>
      <c r="H12" s="4" t="s">
        <v>11</v>
      </c>
      <c r="I12" s="4" t="s">
        <v>12</v>
      </c>
      <c r="J12" s="4" t="s">
        <v>13</v>
      </c>
      <c r="K12" s="4" t="s">
        <v>14</v>
      </c>
      <c r="L12" s="4" t="s">
        <v>15</v>
      </c>
      <c r="M12" s="4" t="s">
        <v>16</v>
      </c>
      <c r="N12" s="4" t="s">
        <v>17</v>
      </c>
      <c r="O12" s="4" t="s">
        <v>656</v>
      </c>
      <c r="P12" s="6" t="s">
        <v>19</v>
      </c>
    </row>
    <row r="13" spans="1:16" x14ac:dyDescent="0.25">
      <c r="A13" s="7" t="s">
        <v>541</v>
      </c>
      <c r="B13" s="52"/>
      <c r="C13" s="53" t="s">
        <v>667</v>
      </c>
      <c r="D13" s="53"/>
      <c r="E13" s="53"/>
      <c r="F13" s="53"/>
      <c r="G13" s="54">
        <v>393</v>
      </c>
      <c r="H13" s="3"/>
      <c r="I13" s="3"/>
      <c r="J13" s="3"/>
      <c r="L13" s="84"/>
    </row>
    <row r="14" spans="1:16" x14ac:dyDescent="0.25">
      <c r="A14" s="7" t="s">
        <v>157</v>
      </c>
      <c r="B14" s="52"/>
      <c r="C14" s="53"/>
      <c r="D14" s="53" t="s">
        <v>668</v>
      </c>
      <c r="E14" s="53"/>
      <c r="F14" s="53"/>
      <c r="G14" s="54"/>
      <c r="H14" s="3"/>
      <c r="I14" s="3"/>
      <c r="J14" s="3"/>
      <c r="L14" s="84"/>
    </row>
    <row r="15" spans="1:16" x14ac:dyDescent="0.25">
      <c r="A15" s="7" t="s">
        <v>163</v>
      </c>
      <c r="B15" s="52"/>
      <c r="C15" s="53" t="s">
        <v>669</v>
      </c>
      <c r="D15" s="53" t="s">
        <v>64</v>
      </c>
      <c r="E15" s="53"/>
      <c r="F15" s="53"/>
      <c r="G15" s="54">
        <v>145.25</v>
      </c>
      <c r="H15" s="3"/>
      <c r="I15" s="3"/>
      <c r="J15" s="3"/>
      <c r="L15" s="84"/>
    </row>
    <row r="16" spans="1:16" x14ac:dyDescent="0.25">
      <c r="A16" s="7" t="s">
        <v>177</v>
      </c>
      <c r="B16" s="52"/>
      <c r="C16" s="53" t="s">
        <v>670</v>
      </c>
      <c r="D16" s="53" t="s">
        <v>671</v>
      </c>
      <c r="E16" s="53"/>
      <c r="F16" s="53"/>
      <c r="G16" s="54">
        <v>0.5</v>
      </c>
      <c r="H16" s="3"/>
      <c r="I16" s="3"/>
      <c r="J16" s="3"/>
      <c r="L16" s="84"/>
    </row>
    <row r="17" spans="1:16" x14ac:dyDescent="0.25">
      <c r="A17" s="7" t="s">
        <v>672</v>
      </c>
      <c r="B17" s="52"/>
      <c r="C17" s="53" t="s">
        <v>673</v>
      </c>
      <c r="D17" s="53" t="s">
        <v>674</v>
      </c>
      <c r="E17" s="53"/>
      <c r="F17" s="53"/>
      <c r="G17" s="54">
        <v>1</v>
      </c>
      <c r="H17" s="3"/>
      <c r="I17" s="3"/>
      <c r="J17" s="3"/>
      <c r="L17" s="84"/>
    </row>
    <row r="18" spans="1:16" x14ac:dyDescent="0.25">
      <c r="A18" s="7" t="s">
        <v>675</v>
      </c>
      <c r="B18" s="52"/>
      <c r="C18" s="53" t="s">
        <v>676</v>
      </c>
      <c r="D18" s="53" t="s">
        <v>677</v>
      </c>
      <c r="E18" s="53"/>
      <c r="F18" s="53"/>
      <c r="G18" s="54">
        <v>5.5</v>
      </c>
      <c r="H18" s="3"/>
      <c r="I18" s="3"/>
      <c r="J18" s="3"/>
      <c r="L18" s="84"/>
    </row>
    <row r="19" spans="1:16" ht="30" x14ac:dyDescent="0.25">
      <c r="A19" s="126" t="s">
        <v>177</v>
      </c>
      <c r="B19" s="136"/>
      <c r="C19" s="137" t="s">
        <v>550</v>
      </c>
      <c r="D19" s="137"/>
      <c r="E19" s="137"/>
      <c r="F19" s="137"/>
      <c r="G19" s="138">
        <v>4.5</v>
      </c>
      <c r="H19" s="100" t="s">
        <v>678</v>
      </c>
      <c r="I19" s="100" t="s">
        <v>167</v>
      </c>
      <c r="J19" s="100" t="s">
        <v>679</v>
      </c>
      <c r="K19" s="131">
        <v>1</v>
      </c>
      <c r="L19" s="143">
        <v>0.3</v>
      </c>
      <c r="M19" s="28" t="s">
        <v>1861</v>
      </c>
      <c r="N19" s="131" t="s">
        <v>32</v>
      </c>
      <c r="O19" s="131" t="s">
        <v>33</v>
      </c>
      <c r="P19" s="131"/>
    </row>
    <row r="20" spans="1:16" x14ac:dyDescent="0.25">
      <c r="A20" s="126" t="s">
        <v>163</v>
      </c>
      <c r="B20" s="136"/>
      <c r="C20" s="137"/>
      <c r="D20" s="137" t="s">
        <v>680</v>
      </c>
      <c r="E20" s="137"/>
      <c r="F20" s="137"/>
      <c r="G20" s="138"/>
      <c r="H20" s="100"/>
      <c r="I20" s="100"/>
      <c r="J20" s="100"/>
      <c r="K20" s="131"/>
      <c r="L20" s="143"/>
      <c r="M20" s="131"/>
      <c r="N20" s="131"/>
      <c r="O20" s="131"/>
      <c r="P20" s="131"/>
    </row>
    <row r="21" spans="1:16" x14ac:dyDescent="0.25">
      <c r="A21" s="126" t="s">
        <v>681</v>
      </c>
      <c r="B21" s="136"/>
      <c r="C21" s="137" t="s">
        <v>682</v>
      </c>
      <c r="D21" s="137" t="s">
        <v>683</v>
      </c>
      <c r="E21" s="137"/>
      <c r="F21" s="137"/>
      <c r="G21" s="138">
        <v>45.75</v>
      </c>
      <c r="H21" s="100"/>
      <c r="I21" s="100"/>
      <c r="J21" s="100"/>
      <c r="K21" s="131"/>
      <c r="L21" s="143"/>
      <c r="M21" s="131"/>
      <c r="N21" s="131"/>
      <c r="O21" s="131"/>
      <c r="P21" s="131"/>
    </row>
    <row r="22" spans="1:16" x14ac:dyDescent="0.25">
      <c r="A22" s="126" t="s">
        <v>684</v>
      </c>
      <c r="B22" s="136"/>
      <c r="C22" s="137" t="s">
        <v>685</v>
      </c>
      <c r="D22" s="137" t="s">
        <v>686</v>
      </c>
      <c r="E22" s="137"/>
      <c r="F22" s="137"/>
      <c r="G22" s="138">
        <v>27.25</v>
      </c>
      <c r="H22" s="100"/>
      <c r="I22" s="100"/>
      <c r="J22" s="100"/>
      <c r="K22" s="131"/>
      <c r="L22" s="143"/>
      <c r="M22" s="131"/>
      <c r="N22" s="131"/>
      <c r="O22" s="131"/>
      <c r="P22" s="131"/>
    </row>
    <row r="23" spans="1:16" x14ac:dyDescent="0.25">
      <c r="A23" s="126" t="s">
        <v>681</v>
      </c>
      <c r="B23" s="136"/>
      <c r="C23" s="137" t="s">
        <v>687</v>
      </c>
      <c r="D23" s="137" t="s">
        <v>568</v>
      </c>
      <c r="E23" s="137"/>
      <c r="F23" s="137"/>
      <c r="G23" s="138">
        <v>27.25</v>
      </c>
      <c r="H23" s="100"/>
      <c r="I23" s="100"/>
      <c r="J23" s="100"/>
      <c r="K23" s="131"/>
      <c r="L23" s="143"/>
      <c r="M23" s="131"/>
      <c r="N23" s="131"/>
      <c r="O23" s="131"/>
      <c r="P23" s="131"/>
    </row>
    <row r="24" spans="1:16" ht="45" x14ac:dyDescent="0.25">
      <c r="A24" s="126" t="s">
        <v>688</v>
      </c>
      <c r="B24" s="136"/>
      <c r="C24" s="137" t="s">
        <v>689</v>
      </c>
      <c r="D24" s="137" t="s">
        <v>690</v>
      </c>
      <c r="E24" s="137"/>
      <c r="F24" s="137"/>
      <c r="G24" s="138">
        <v>26</v>
      </c>
      <c r="H24" s="100" t="s">
        <v>143</v>
      </c>
      <c r="I24" s="100" t="s">
        <v>424</v>
      </c>
      <c r="J24" s="100" t="s">
        <v>425</v>
      </c>
      <c r="K24" s="131">
        <v>0.5</v>
      </c>
      <c r="L24" s="143">
        <v>0.22</v>
      </c>
      <c r="M24" s="28" t="s">
        <v>1862</v>
      </c>
      <c r="N24" s="131" t="s">
        <v>32</v>
      </c>
      <c r="O24" s="131" t="s">
        <v>135</v>
      </c>
      <c r="P24" s="131"/>
    </row>
    <row r="25" spans="1:16" ht="75" x14ac:dyDescent="0.25">
      <c r="A25" s="126" t="s">
        <v>691</v>
      </c>
      <c r="B25" s="136"/>
      <c r="C25" s="137" t="s">
        <v>692</v>
      </c>
      <c r="D25" s="137" t="s">
        <v>693</v>
      </c>
      <c r="E25" s="137"/>
      <c r="F25" s="137"/>
      <c r="G25" s="138">
        <v>43.5</v>
      </c>
      <c r="H25" s="100" t="s">
        <v>694</v>
      </c>
      <c r="I25" s="100" t="s">
        <v>695</v>
      </c>
      <c r="J25" s="100" t="s">
        <v>509</v>
      </c>
      <c r="K25" s="131">
        <v>1</v>
      </c>
      <c r="L25" s="143">
        <v>0.28999999999999998</v>
      </c>
      <c r="M25" s="28" t="s">
        <v>696</v>
      </c>
      <c r="N25" s="131" t="s">
        <v>134</v>
      </c>
      <c r="O25" s="131" t="s">
        <v>33</v>
      </c>
      <c r="P25" s="135" t="s">
        <v>508</v>
      </c>
    </row>
    <row r="26" spans="1:16" ht="75" x14ac:dyDescent="0.25">
      <c r="A26" s="126" t="s">
        <v>691</v>
      </c>
      <c r="B26" s="136"/>
      <c r="C26" s="137"/>
      <c r="D26" s="137"/>
      <c r="E26" s="137"/>
      <c r="F26" s="137"/>
      <c r="G26" s="138"/>
      <c r="H26" s="100" t="s">
        <v>694</v>
      </c>
      <c r="I26" s="100" t="s">
        <v>695</v>
      </c>
      <c r="J26" s="100" t="s">
        <v>31</v>
      </c>
      <c r="K26" s="131">
        <v>1</v>
      </c>
      <c r="L26" s="143">
        <v>0.3</v>
      </c>
      <c r="M26" s="28" t="s">
        <v>696</v>
      </c>
      <c r="N26" s="131" t="s">
        <v>134</v>
      </c>
      <c r="O26" s="131" t="s">
        <v>33</v>
      </c>
      <c r="P26" s="135" t="s">
        <v>508</v>
      </c>
    </row>
    <row r="27" spans="1:16" ht="45" x14ac:dyDescent="0.25">
      <c r="A27" s="126" t="s">
        <v>691</v>
      </c>
      <c r="B27" s="136"/>
      <c r="C27" s="137"/>
      <c r="D27" s="137"/>
      <c r="E27" s="137"/>
      <c r="F27" s="137"/>
      <c r="G27" s="138"/>
      <c r="H27" s="100" t="s">
        <v>697</v>
      </c>
      <c r="I27" s="100" t="s">
        <v>695</v>
      </c>
      <c r="J27" s="100" t="s">
        <v>149</v>
      </c>
      <c r="K27" s="131">
        <v>1</v>
      </c>
      <c r="L27" s="143">
        <v>0.3</v>
      </c>
      <c r="M27" s="28" t="s">
        <v>1863</v>
      </c>
      <c r="N27" s="131" t="s">
        <v>32</v>
      </c>
      <c r="O27" s="131" t="s">
        <v>33</v>
      </c>
      <c r="P27" s="135" t="s">
        <v>508</v>
      </c>
    </row>
    <row r="28" spans="1:16" ht="15.75" thickBot="1" x14ac:dyDescent="0.3">
      <c r="A28" s="7" t="s">
        <v>698</v>
      </c>
      <c r="B28" s="52"/>
      <c r="C28" s="53" t="s">
        <v>699</v>
      </c>
      <c r="D28" s="53"/>
      <c r="E28" s="53"/>
      <c r="F28" s="53"/>
      <c r="G28" s="54">
        <v>41.75</v>
      </c>
      <c r="H28" s="3"/>
      <c r="I28" s="3"/>
      <c r="J28" s="3"/>
      <c r="L28" s="84"/>
    </row>
    <row r="29" spans="1:16" ht="15.75" thickBot="1" x14ac:dyDescent="0.3">
      <c r="A29" s="25">
        <v>11</v>
      </c>
      <c r="B29" s="85" t="s">
        <v>45</v>
      </c>
      <c r="C29" s="58" t="s">
        <v>152</v>
      </c>
      <c r="D29" s="58"/>
      <c r="E29" s="53"/>
      <c r="F29" s="53"/>
      <c r="G29" s="60">
        <f>SUM(G13:G28)</f>
        <v>761.25</v>
      </c>
      <c r="H29" s="61"/>
      <c r="I29" s="29"/>
      <c r="J29" s="29"/>
      <c r="K29" s="21">
        <f>SUM(K13:K28)</f>
        <v>4.5</v>
      </c>
      <c r="L29" s="21">
        <f>SUM(L13:L28)</f>
        <v>1.4100000000000001</v>
      </c>
      <c r="M29" s="21"/>
      <c r="N29" s="21"/>
      <c r="O29" s="21"/>
      <c r="P29" s="21"/>
    </row>
    <row r="31" spans="1:16" ht="105.75" customHeight="1" x14ac:dyDescent="0.25">
      <c r="A31" s="151" t="s">
        <v>700</v>
      </c>
      <c r="B31" s="151"/>
      <c r="C31" s="151"/>
      <c r="D31" s="151"/>
      <c r="E31" s="151"/>
      <c r="F31" s="151"/>
      <c r="G31" s="151"/>
      <c r="H31" s="151"/>
      <c r="I31" s="151"/>
      <c r="J31" s="151"/>
      <c r="K31" s="151"/>
      <c r="L31" s="151"/>
      <c r="M31" s="151"/>
      <c r="N31" s="151"/>
      <c r="O31" s="151"/>
      <c r="P31" s="151"/>
    </row>
    <row r="32" spans="1:16" ht="15.75" thickBot="1" x14ac:dyDescent="0.3">
      <c r="A32" s="37"/>
      <c r="B32" s="37"/>
      <c r="C32" s="37"/>
      <c r="D32" s="37"/>
      <c r="E32" s="37"/>
      <c r="F32" s="37"/>
      <c r="G32" s="37"/>
      <c r="H32" s="37"/>
      <c r="I32" s="37"/>
      <c r="J32" s="37"/>
      <c r="K32" s="37"/>
      <c r="L32" s="37"/>
      <c r="M32" s="37"/>
      <c r="N32" s="37"/>
      <c r="O32" s="37"/>
      <c r="P32" s="37"/>
    </row>
    <row r="33" spans="1:16" ht="31.5" thickBot="1" x14ac:dyDescent="0.35">
      <c r="A33" s="4" t="s">
        <v>4</v>
      </c>
      <c r="B33" s="5" t="s">
        <v>100</v>
      </c>
      <c r="C33" s="4" t="s">
        <v>6</v>
      </c>
      <c r="D33" s="4" t="s">
        <v>7</v>
      </c>
      <c r="E33" s="4" t="s">
        <v>8</v>
      </c>
      <c r="F33" s="4" t="s">
        <v>9</v>
      </c>
      <c r="G33" s="4" t="s">
        <v>10</v>
      </c>
      <c r="H33" s="4" t="s">
        <v>11</v>
      </c>
      <c r="I33" s="4" t="s">
        <v>12</v>
      </c>
      <c r="J33" s="4" t="s">
        <v>13</v>
      </c>
      <c r="K33" s="4" t="s">
        <v>14</v>
      </c>
      <c r="L33" s="4" t="s">
        <v>15</v>
      </c>
      <c r="M33" s="4" t="s">
        <v>16</v>
      </c>
      <c r="N33" s="4" t="s">
        <v>17</v>
      </c>
      <c r="O33" s="4" t="s">
        <v>656</v>
      </c>
      <c r="P33" s="6" t="s">
        <v>19</v>
      </c>
    </row>
    <row r="34" spans="1:16" x14ac:dyDescent="0.25">
      <c r="A34" s="7" t="s">
        <v>698</v>
      </c>
      <c r="B34" s="52"/>
      <c r="C34" s="53"/>
      <c r="D34" s="53" t="s">
        <v>701</v>
      </c>
      <c r="E34" s="53"/>
      <c r="F34" s="53"/>
      <c r="G34" s="54"/>
      <c r="H34" s="3"/>
      <c r="I34" s="3"/>
      <c r="J34" s="3"/>
      <c r="L34" s="84"/>
    </row>
    <row r="35" spans="1:16" x14ac:dyDescent="0.25">
      <c r="A35" s="7" t="s">
        <v>157</v>
      </c>
      <c r="B35" s="52"/>
      <c r="C35" s="53" t="s">
        <v>702</v>
      </c>
      <c r="D35" s="53"/>
      <c r="E35" s="53" t="s">
        <v>703</v>
      </c>
      <c r="F35" s="53"/>
      <c r="G35" s="54">
        <f>77.25+145+41.5</f>
        <v>263.75</v>
      </c>
      <c r="H35" s="3"/>
      <c r="I35" s="3"/>
      <c r="J35" s="3"/>
      <c r="L35" s="84"/>
    </row>
    <row r="36" spans="1:16" x14ac:dyDescent="0.25">
      <c r="A36" s="7" t="s">
        <v>441</v>
      </c>
      <c r="B36" s="52"/>
      <c r="C36" s="53"/>
      <c r="D36" s="53" t="s">
        <v>297</v>
      </c>
      <c r="E36" s="53"/>
      <c r="F36" s="53"/>
      <c r="G36" s="54"/>
      <c r="H36" s="3"/>
      <c r="I36" s="3"/>
      <c r="J36" s="3"/>
      <c r="L36" s="84"/>
    </row>
    <row r="37" spans="1:16" x14ac:dyDescent="0.25">
      <c r="A37" s="7" t="s">
        <v>138</v>
      </c>
      <c r="B37" s="52"/>
      <c r="C37" s="53" t="s">
        <v>704</v>
      </c>
      <c r="D37" s="53" t="s">
        <v>705</v>
      </c>
      <c r="E37" s="53"/>
      <c r="F37" s="53"/>
      <c r="G37" s="54">
        <v>104.5</v>
      </c>
      <c r="H37" s="3"/>
      <c r="I37" s="3"/>
      <c r="J37" s="3"/>
      <c r="L37" s="84"/>
    </row>
    <row r="38" spans="1:16" x14ac:dyDescent="0.25">
      <c r="A38" s="126" t="s">
        <v>145</v>
      </c>
      <c r="B38" s="136"/>
      <c r="C38" s="137" t="s">
        <v>706</v>
      </c>
      <c r="D38" s="137" t="s">
        <v>707</v>
      </c>
      <c r="E38" s="137"/>
      <c r="F38" s="137"/>
      <c r="G38" s="138">
        <v>29</v>
      </c>
      <c r="H38" s="100"/>
      <c r="I38" s="100"/>
      <c r="J38" s="100"/>
      <c r="K38" s="131"/>
      <c r="L38" s="143"/>
      <c r="M38" s="131"/>
      <c r="N38" s="131"/>
      <c r="O38" s="131"/>
      <c r="P38" s="131"/>
    </row>
    <row r="39" spans="1:16" ht="45" x14ac:dyDescent="0.25">
      <c r="A39" s="126" t="s">
        <v>708</v>
      </c>
      <c r="B39" s="136"/>
      <c r="C39" s="137" t="s">
        <v>709</v>
      </c>
      <c r="D39" s="137" t="s">
        <v>710</v>
      </c>
      <c r="E39" s="137"/>
      <c r="F39" s="137"/>
      <c r="G39" s="138">
        <v>7.75</v>
      </c>
      <c r="H39" s="100" t="s">
        <v>711</v>
      </c>
      <c r="I39" s="100" t="s">
        <v>712</v>
      </c>
      <c r="J39" s="100" t="s">
        <v>125</v>
      </c>
      <c r="K39" s="131">
        <v>1</v>
      </c>
      <c r="L39" s="143">
        <v>0.32</v>
      </c>
      <c r="M39" s="28" t="s">
        <v>1864</v>
      </c>
      <c r="N39" s="131" t="s">
        <v>32</v>
      </c>
      <c r="O39" s="131" t="s">
        <v>33</v>
      </c>
      <c r="P39" s="28" t="s">
        <v>712</v>
      </c>
    </row>
    <row r="40" spans="1:16" ht="45" x14ac:dyDescent="0.25">
      <c r="A40" s="126" t="s">
        <v>145</v>
      </c>
      <c r="B40" s="136"/>
      <c r="C40" s="137" t="s">
        <v>713</v>
      </c>
      <c r="D40" s="137" t="s">
        <v>130</v>
      </c>
      <c r="E40" s="137"/>
      <c r="F40" s="137"/>
      <c r="G40" s="138">
        <v>7.75</v>
      </c>
      <c r="H40" s="100" t="s">
        <v>148</v>
      </c>
      <c r="I40" s="100" t="s">
        <v>144</v>
      </c>
      <c r="J40" s="100" t="s">
        <v>509</v>
      </c>
      <c r="K40" s="131">
        <v>1</v>
      </c>
      <c r="L40" s="143">
        <v>0.28999999999999998</v>
      </c>
      <c r="M40" s="55" t="s">
        <v>1789</v>
      </c>
      <c r="N40" s="131" t="s">
        <v>134</v>
      </c>
      <c r="O40" s="131" t="s">
        <v>33</v>
      </c>
      <c r="P40" s="144"/>
    </row>
    <row r="41" spans="1:16" x14ac:dyDescent="0.25">
      <c r="A41" s="126" t="s">
        <v>714</v>
      </c>
      <c r="B41" s="136"/>
      <c r="C41" s="137" t="s">
        <v>715</v>
      </c>
      <c r="D41" s="137" t="s">
        <v>716</v>
      </c>
      <c r="E41" s="137"/>
      <c r="F41" s="137"/>
      <c r="G41" s="138">
        <v>9</v>
      </c>
      <c r="H41" s="100"/>
      <c r="I41" s="100"/>
      <c r="J41" s="100"/>
      <c r="K41" s="131"/>
      <c r="L41" s="143"/>
      <c r="M41" s="131"/>
      <c r="N41" s="131"/>
      <c r="O41" s="131"/>
      <c r="P41" s="131"/>
    </row>
    <row r="42" spans="1:16" x14ac:dyDescent="0.25">
      <c r="A42" s="126" t="s">
        <v>717</v>
      </c>
      <c r="B42" s="136"/>
      <c r="C42" s="137" t="s">
        <v>437</v>
      </c>
      <c r="D42" s="137" t="s">
        <v>718</v>
      </c>
      <c r="E42" s="137"/>
      <c r="F42" s="137"/>
      <c r="G42" s="138">
        <v>3.25</v>
      </c>
      <c r="H42" s="100"/>
      <c r="I42" s="100"/>
      <c r="J42" s="100"/>
      <c r="K42" s="131"/>
      <c r="L42" s="143"/>
      <c r="M42" s="131"/>
      <c r="N42" s="131"/>
      <c r="O42" s="131"/>
      <c r="P42" s="131"/>
    </row>
    <row r="43" spans="1:16" x14ac:dyDescent="0.25">
      <c r="A43" s="126" t="s">
        <v>719</v>
      </c>
      <c r="B43" s="136"/>
      <c r="C43" s="137" t="s">
        <v>527</v>
      </c>
      <c r="D43" s="137" t="s">
        <v>720</v>
      </c>
      <c r="E43" s="137"/>
      <c r="F43" s="137"/>
      <c r="G43" s="138">
        <v>21</v>
      </c>
      <c r="H43" s="100"/>
      <c r="I43" s="100"/>
      <c r="J43" s="100"/>
      <c r="K43" s="131"/>
      <c r="L43" s="143"/>
      <c r="M43" s="131"/>
      <c r="N43" s="131"/>
      <c r="O43" s="131"/>
      <c r="P43" s="131"/>
    </row>
    <row r="44" spans="1:16" x14ac:dyDescent="0.25">
      <c r="A44" s="126" t="s">
        <v>721</v>
      </c>
      <c r="B44" s="136"/>
      <c r="C44" s="137" t="s">
        <v>722</v>
      </c>
      <c r="D44" s="137" t="s">
        <v>723</v>
      </c>
      <c r="E44" s="137"/>
      <c r="F44" s="137"/>
      <c r="G44" s="138">
        <v>5.5</v>
      </c>
      <c r="H44" s="100"/>
      <c r="I44" s="100"/>
      <c r="J44" s="100"/>
      <c r="K44" s="131"/>
      <c r="L44" s="143"/>
      <c r="M44" s="131"/>
      <c r="N44" s="131"/>
      <c r="O44" s="131"/>
      <c r="P44" s="131"/>
    </row>
    <row r="45" spans="1:16" x14ac:dyDescent="0.25">
      <c r="A45" s="126" t="s">
        <v>441</v>
      </c>
      <c r="B45" s="136"/>
      <c r="C45" s="137" t="s">
        <v>724</v>
      </c>
      <c r="D45" s="137"/>
      <c r="E45" s="137"/>
      <c r="F45" s="137"/>
      <c r="G45" s="138">
        <v>29.5</v>
      </c>
      <c r="H45" s="100"/>
      <c r="I45" s="100"/>
      <c r="J45" s="100"/>
      <c r="K45" s="131"/>
      <c r="L45" s="143"/>
      <c r="M45" s="131"/>
      <c r="N45" s="131"/>
      <c r="O45" s="131"/>
      <c r="P45" s="131"/>
    </row>
    <row r="46" spans="1:16" x14ac:dyDescent="0.25">
      <c r="A46" s="126" t="s">
        <v>541</v>
      </c>
      <c r="B46" s="136"/>
      <c r="C46" s="137"/>
      <c r="D46" s="137" t="s">
        <v>725</v>
      </c>
      <c r="E46" s="137"/>
      <c r="F46" s="137"/>
      <c r="G46" s="138"/>
      <c r="H46" s="100"/>
      <c r="I46" s="100"/>
      <c r="J46" s="100"/>
      <c r="K46" s="131"/>
      <c r="L46" s="143"/>
      <c r="M46" s="131"/>
      <c r="N46" s="131"/>
      <c r="O46" s="131"/>
      <c r="P46" s="131"/>
    </row>
    <row r="47" spans="1:16" ht="45" x14ac:dyDescent="0.25">
      <c r="A47" s="126" t="s">
        <v>726</v>
      </c>
      <c r="B47" s="136"/>
      <c r="C47" s="137" t="s">
        <v>727</v>
      </c>
      <c r="D47" s="137"/>
      <c r="E47" s="137"/>
      <c r="F47" s="137"/>
      <c r="G47" s="138">
        <v>335.5</v>
      </c>
      <c r="H47" s="100" t="s">
        <v>728</v>
      </c>
      <c r="I47" s="100" t="s">
        <v>729</v>
      </c>
      <c r="J47" s="100" t="s">
        <v>730</v>
      </c>
      <c r="K47" s="131">
        <v>1</v>
      </c>
      <c r="L47" s="143">
        <v>0.27</v>
      </c>
      <c r="M47" s="28" t="s">
        <v>1865</v>
      </c>
      <c r="N47" s="131" t="s">
        <v>32</v>
      </c>
      <c r="O47" s="131" t="s">
        <v>33</v>
      </c>
      <c r="P47" s="28" t="s">
        <v>731</v>
      </c>
    </row>
    <row r="48" spans="1:16" ht="45" x14ac:dyDescent="0.25">
      <c r="A48" s="126" t="s">
        <v>726</v>
      </c>
      <c r="B48" s="136"/>
      <c r="C48" s="137"/>
      <c r="D48" s="137"/>
      <c r="E48" s="137"/>
      <c r="F48" s="137"/>
      <c r="G48" s="138"/>
      <c r="H48" s="100" t="s">
        <v>732</v>
      </c>
      <c r="I48" s="100" t="s">
        <v>733</v>
      </c>
      <c r="J48" s="100" t="s">
        <v>663</v>
      </c>
      <c r="K48" s="131">
        <v>1</v>
      </c>
      <c r="L48" s="143">
        <v>0.3</v>
      </c>
      <c r="M48" s="28" t="s">
        <v>1866</v>
      </c>
      <c r="N48" s="131" t="s">
        <v>32</v>
      </c>
      <c r="O48" s="131" t="s">
        <v>33</v>
      </c>
      <c r="P48" s="135" t="s">
        <v>733</v>
      </c>
    </row>
    <row r="49" spans="1:16" ht="45.75" thickBot="1" x14ac:dyDescent="0.3">
      <c r="A49" s="126" t="s">
        <v>726</v>
      </c>
      <c r="B49" s="136"/>
      <c r="C49" s="137"/>
      <c r="D49" s="137" t="s">
        <v>699</v>
      </c>
      <c r="E49" s="137"/>
      <c r="F49" s="137"/>
      <c r="G49" s="138"/>
      <c r="H49" s="100" t="s">
        <v>734</v>
      </c>
      <c r="I49" s="100" t="s">
        <v>729</v>
      </c>
      <c r="J49" s="100" t="s">
        <v>730</v>
      </c>
      <c r="K49" s="131">
        <v>1</v>
      </c>
      <c r="L49" s="143">
        <v>0.27</v>
      </c>
      <c r="M49" s="28" t="s">
        <v>735</v>
      </c>
      <c r="N49" s="131" t="s">
        <v>134</v>
      </c>
      <c r="O49" s="131" t="s">
        <v>33</v>
      </c>
      <c r="P49" s="28" t="s">
        <v>731</v>
      </c>
    </row>
    <row r="50" spans="1:16" ht="15.75" thickBot="1" x14ac:dyDescent="0.3">
      <c r="A50" s="25">
        <v>9</v>
      </c>
      <c r="B50" s="85" t="s">
        <v>45</v>
      </c>
      <c r="C50" s="58" t="s">
        <v>260</v>
      </c>
      <c r="D50" s="58"/>
      <c r="E50" s="58"/>
      <c r="F50" s="58"/>
      <c r="G50" s="60">
        <f>SUM(G34:G47)</f>
        <v>816.5</v>
      </c>
      <c r="H50" s="61"/>
      <c r="I50" s="29"/>
      <c r="J50" s="29"/>
      <c r="K50" s="21">
        <f>SUM(K39:K49)</f>
        <v>5</v>
      </c>
      <c r="L50" s="21">
        <f>SUM(L39:L49)</f>
        <v>1.45</v>
      </c>
      <c r="M50" s="21"/>
      <c r="N50" s="21"/>
      <c r="O50" s="21"/>
      <c r="P50" s="21"/>
    </row>
    <row r="52" spans="1:16" ht="77.25" customHeight="1" x14ac:dyDescent="0.25">
      <c r="A52" s="151" t="s">
        <v>736</v>
      </c>
      <c r="B52" s="151"/>
      <c r="C52" s="151"/>
      <c r="D52" s="151"/>
      <c r="E52" s="151"/>
      <c r="F52" s="151"/>
      <c r="G52" s="151"/>
      <c r="H52" s="151"/>
      <c r="I52" s="151"/>
      <c r="J52" s="151"/>
      <c r="K52" s="151"/>
      <c r="L52" s="151"/>
      <c r="M52" s="151"/>
      <c r="N52" s="151"/>
      <c r="O52" s="151"/>
      <c r="P52" s="151"/>
    </row>
    <row r="53" spans="1:16" ht="15.75" thickBot="1" x14ac:dyDescent="0.3"/>
    <row r="54" spans="1:16" ht="31.5" thickBot="1" x14ac:dyDescent="0.35">
      <c r="A54" s="4" t="s">
        <v>4</v>
      </c>
      <c r="B54" s="5" t="s">
        <v>156</v>
      </c>
      <c r="C54" s="4" t="s">
        <v>6</v>
      </c>
      <c r="D54" s="4" t="s">
        <v>7</v>
      </c>
      <c r="E54" s="4" t="s">
        <v>8</v>
      </c>
      <c r="F54" s="4" t="s">
        <v>9</v>
      </c>
      <c r="G54" s="4" t="s">
        <v>10</v>
      </c>
      <c r="H54" s="4" t="s">
        <v>11</v>
      </c>
      <c r="I54" s="4" t="s">
        <v>12</v>
      </c>
      <c r="J54" s="4" t="s">
        <v>13</v>
      </c>
      <c r="K54" s="4" t="s">
        <v>14</v>
      </c>
      <c r="L54" s="4" t="s">
        <v>15</v>
      </c>
      <c r="M54" s="4" t="s">
        <v>16</v>
      </c>
      <c r="N54" s="4" t="s">
        <v>17</v>
      </c>
      <c r="O54" s="4" t="s">
        <v>656</v>
      </c>
      <c r="P54" s="6" t="s">
        <v>19</v>
      </c>
    </row>
    <row r="55" spans="1:16" x14ac:dyDescent="0.25">
      <c r="A55" s="7" t="s">
        <v>541</v>
      </c>
      <c r="B55" s="52"/>
      <c r="C55" s="53" t="s">
        <v>667</v>
      </c>
      <c r="D55" s="53"/>
      <c r="E55" s="53"/>
      <c r="F55" s="53"/>
      <c r="G55" s="54">
        <v>335.5</v>
      </c>
      <c r="H55" s="3"/>
      <c r="I55" s="3"/>
      <c r="J55" s="3"/>
      <c r="L55" s="84"/>
    </row>
    <row r="56" spans="1:16" x14ac:dyDescent="0.25">
      <c r="A56" s="7" t="s">
        <v>157</v>
      </c>
      <c r="B56" s="52"/>
      <c r="C56" s="53"/>
      <c r="D56" s="53" t="s">
        <v>737</v>
      </c>
      <c r="E56" s="53"/>
      <c r="F56" s="53"/>
      <c r="G56" s="54"/>
      <c r="H56" s="3"/>
      <c r="I56" s="3"/>
      <c r="J56" s="3"/>
      <c r="L56" s="84"/>
    </row>
    <row r="57" spans="1:16" x14ac:dyDescent="0.25">
      <c r="A57" s="7" t="s">
        <v>426</v>
      </c>
      <c r="B57" s="52"/>
      <c r="C57" s="53" t="s">
        <v>738</v>
      </c>
      <c r="D57" s="53" t="s">
        <v>739</v>
      </c>
      <c r="E57" s="53"/>
      <c r="F57" s="53"/>
      <c r="G57" s="54"/>
      <c r="H57" s="3"/>
      <c r="I57" s="3"/>
      <c r="J57" s="3"/>
      <c r="L57" s="84"/>
    </row>
    <row r="58" spans="1:16" x14ac:dyDescent="0.25">
      <c r="A58" s="7" t="s">
        <v>48</v>
      </c>
      <c r="B58" s="52"/>
      <c r="C58" s="53" t="s">
        <v>740</v>
      </c>
      <c r="D58" s="53" t="s">
        <v>76</v>
      </c>
      <c r="E58" s="53"/>
      <c r="F58" s="53"/>
      <c r="G58" s="54">
        <v>279.5</v>
      </c>
      <c r="H58" s="3"/>
      <c r="I58" s="3"/>
      <c r="J58" s="3"/>
      <c r="L58" s="84"/>
    </row>
    <row r="59" spans="1:16" ht="45" x14ac:dyDescent="0.25">
      <c r="A59" s="126" t="s">
        <v>741</v>
      </c>
      <c r="B59" s="136"/>
      <c r="C59" s="137" t="s">
        <v>272</v>
      </c>
      <c r="D59" s="137" t="s">
        <v>742</v>
      </c>
      <c r="E59" s="137"/>
      <c r="F59" s="137"/>
      <c r="G59" s="138">
        <v>8.25</v>
      </c>
      <c r="H59" s="100" t="s">
        <v>556</v>
      </c>
      <c r="I59" s="100" t="s">
        <v>743</v>
      </c>
      <c r="J59" s="100" t="s">
        <v>31</v>
      </c>
      <c r="K59" s="131">
        <v>1</v>
      </c>
      <c r="L59" s="143">
        <v>0.28999999999999998</v>
      </c>
      <c r="M59" s="28" t="s">
        <v>1914</v>
      </c>
      <c r="N59" s="131" t="s">
        <v>134</v>
      </c>
      <c r="O59" s="131" t="s">
        <v>33</v>
      </c>
      <c r="P59" s="28" t="s">
        <v>743</v>
      </c>
    </row>
    <row r="60" spans="1:16" x14ac:dyDescent="0.25">
      <c r="A60" s="126" t="s">
        <v>48</v>
      </c>
      <c r="B60" s="136"/>
      <c r="C60" s="137" t="s">
        <v>744</v>
      </c>
      <c r="D60" s="137" t="s">
        <v>745</v>
      </c>
      <c r="E60" s="137"/>
      <c r="F60" s="137"/>
      <c r="G60" s="138">
        <v>8.25</v>
      </c>
      <c r="H60" s="100"/>
      <c r="I60" s="100"/>
      <c r="J60" s="100"/>
      <c r="K60" s="131"/>
      <c r="L60" s="143"/>
      <c r="M60" s="131"/>
      <c r="N60" s="131"/>
      <c r="O60" s="131"/>
      <c r="P60" s="131"/>
    </row>
    <row r="61" spans="1:16" x14ac:dyDescent="0.25">
      <c r="A61" s="126" t="s">
        <v>81</v>
      </c>
      <c r="B61" s="136"/>
      <c r="C61" s="137" t="s">
        <v>746</v>
      </c>
      <c r="D61" s="137" t="s">
        <v>747</v>
      </c>
      <c r="E61" s="137"/>
      <c r="F61" s="137"/>
      <c r="G61" s="138">
        <v>53.75</v>
      </c>
      <c r="H61" s="100"/>
      <c r="I61" s="100"/>
      <c r="J61" s="100"/>
      <c r="K61" s="131"/>
      <c r="L61" s="143"/>
      <c r="M61" s="131"/>
      <c r="N61" s="131"/>
      <c r="O61" s="131"/>
      <c r="P61" s="131"/>
    </row>
    <row r="62" spans="1:16" ht="30" x14ac:dyDescent="0.25">
      <c r="A62" s="126" t="s">
        <v>748</v>
      </c>
      <c r="B62" s="136"/>
      <c r="C62" s="137" t="s">
        <v>749</v>
      </c>
      <c r="D62" s="137"/>
      <c r="E62" s="137"/>
      <c r="F62" s="137"/>
      <c r="G62" s="138">
        <v>23.25</v>
      </c>
      <c r="H62" s="100" t="s">
        <v>750</v>
      </c>
      <c r="I62" s="100" t="s">
        <v>751</v>
      </c>
      <c r="J62" s="100" t="s">
        <v>752</v>
      </c>
      <c r="K62" s="131">
        <v>1</v>
      </c>
      <c r="L62" s="143">
        <v>0.28999999999999998</v>
      </c>
      <c r="M62" s="28" t="s">
        <v>1867</v>
      </c>
      <c r="N62" s="131" t="s">
        <v>32</v>
      </c>
      <c r="O62" s="131" t="s">
        <v>33</v>
      </c>
      <c r="P62" s="28" t="s">
        <v>753</v>
      </c>
    </row>
    <row r="63" spans="1:16" ht="30" x14ac:dyDescent="0.25">
      <c r="A63" s="126" t="s">
        <v>748</v>
      </c>
      <c r="B63" s="136"/>
      <c r="C63" s="137"/>
      <c r="D63" s="137"/>
      <c r="E63" s="137"/>
      <c r="F63" s="137"/>
      <c r="G63" s="138"/>
      <c r="H63" s="100" t="s">
        <v>750</v>
      </c>
      <c r="I63" s="100" t="s">
        <v>751</v>
      </c>
      <c r="J63" s="100" t="s">
        <v>149</v>
      </c>
      <c r="K63" s="131">
        <v>1</v>
      </c>
      <c r="L63" s="143">
        <v>0.31</v>
      </c>
      <c r="M63" s="28" t="s">
        <v>1867</v>
      </c>
      <c r="N63" s="131" t="s">
        <v>32</v>
      </c>
      <c r="O63" s="131" t="s">
        <v>33</v>
      </c>
      <c r="P63" s="28" t="s">
        <v>753</v>
      </c>
    </row>
    <row r="64" spans="1:16" ht="45" x14ac:dyDescent="0.25">
      <c r="A64" s="126"/>
      <c r="B64" s="136"/>
      <c r="C64" s="137"/>
      <c r="D64" s="137" t="s">
        <v>754</v>
      </c>
      <c r="E64" s="137"/>
      <c r="F64" s="137"/>
      <c r="G64" s="138"/>
      <c r="H64" s="100" t="s">
        <v>755</v>
      </c>
      <c r="I64" s="100" t="s">
        <v>756</v>
      </c>
      <c r="J64" s="100" t="s">
        <v>31</v>
      </c>
      <c r="K64" s="131">
        <v>1</v>
      </c>
      <c r="L64" s="143">
        <v>0.36</v>
      </c>
      <c r="M64" s="28" t="s">
        <v>1868</v>
      </c>
      <c r="N64" s="131" t="s">
        <v>32</v>
      </c>
      <c r="O64" s="131" t="s">
        <v>33</v>
      </c>
      <c r="P64" s="135" t="s">
        <v>756</v>
      </c>
    </row>
    <row r="65" spans="1:16" x14ac:dyDescent="0.25">
      <c r="A65" s="126" t="s">
        <v>90</v>
      </c>
      <c r="B65" s="136"/>
      <c r="C65" s="137" t="s">
        <v>757</v>
      </c>
      <c r="D65" s="137" t="s">
        <v>758</v>
      </c>
      <c r="E65" s="137"/>
      <c r="F65" s="137"/>
      <c r="G65" s="138">
        <v>104.25</v>
      </c>
      <c r="H65" s="100"/>
      <c r="I65" s="100"/>
      <c r="J65" s="100"/>
      <c r="K65" s="131"/>
      <c r="L65" s="143"/>
      <c r="M65" s="131"/>
      <c r="N65" s="131"/>
      <c r="O65" s="131"/>
      <c r="P65" s="131"/>
    </row>
    <row r="66" spans="1:16" ht="30" x14ac:dyDescent="0.25">
      <c r="A66" s="126" t="s">
        <v>401</v>
      </c>
      <c r="B66" s="136"/>
      <c r="C66" s="137" t="s">
        <v>759</v>
      </c>
      <c r="D66" s="137" t="s">
        <v>151</v>
      </c>
      <c r="E66" s="137"/>
      <c r="F66" s="137"/>
      <c r="G66" s="138">
        <v>1.5</v>
      </c>
      <c r="H66" s="100" t="s">
        <v>403</v>
      </c>
      <c r="I66" s="100" t="s">
        <v>760</v>
      </c>
      <c r="J66" s="100" t="s">
        <v>31</v>
      </c>
      <c r="K66" s="131">
        <v>1</v>
      </c>
      <c r="L66" s="143">
        <v>0.33</v>
      </c>
      <c r="M66" s="28" t="s">
        <v>1817</v>
      </c>
      <c r="N66" s="131" t="s">
        <v>134</v>
      </c>
      <c r="O66" s="131" t="s">
        <v>33</v>
      </c>
      <c r="P66" s="135" t="s">
        <v>760</v>
      </c>
    </row>
    <row r="67" spans="1:16" ht="30" x14ac:dyDescent="0.25">
      <c r="A67" s="126"/>
      <c r="B67" s="136"/>
      <c r="C67" s="137"/>
      <c r="D67" s="137"/>
      <c r="E67" s="137"/>
      <c r="F67" s="137"/>
      <c r="G67" s="138"/>
      <c r="H67" s="100" t="s">
        <v>403</v>
      </c>
      <c r="I67" s="100" t="s">
        <v>405</v>
      </c>
      <c r="J67" s="100" t="s">
        <v>31</v>
      </c>
      <c r="K67" s="131">
        <v>1</v>
      </c>
      <c r="L67" s="143">
        <v>0.31</v>
      </c>
      <c r="M67" s="28" t="s">
        <v>1817</v>
      </c>
      <c r="N67" s="131" t="s">
        <v>134</v>
      </c>
      <c r="O67" s="131" t="s">
        <v>33</v>
      </c>
      <c r="P67" s="135" t="s">
        <v>405</v>
      </c>
    </row>
    <row r="68" spans="1:16" ht="15.75" thickBot="1" x14ac:dyDescent="0.3">
      <c r="A68" s="7" t="s">
        <v>90</v>
      </c>
      <c r="B68" s="52"/>
      <c r="C68" s="53" t="s">
        <v>761</v>
      </c>
      <c r="D68" s="53"/>
      <c r="E68" s="53"/>
      <c r="F68" s="53"/>
      <c r="G68" s="54">
        <v>1.5</v>
      </c>
      <c r="H68" s="3"/>
      <c r="I68" s="3"/>
      <c r="J68" s="3"/>
      <c r="L68" s="84"/>
    </row>
    <row r="69" spans="1:16" ht="15.75" thickBot="1" x14ac:dyDescent="0.3">
      <c r="A69" s="25">
        <v>7</v>
      </c>
      <c r="B69" s="85" t="s">
        <v>45</v>
      </c>
      <c r="C69" s="58" t="s">
        <v>324</v>
      </c>
      <c r="D69" s="58"/>
      <c r="E69" s="58"/>
      <c r="F69" s="58"/>
      <c r="G69" s="60">
        <f>SUM(G55:G68)</f>
        <v>815.75</v>
      </c>
      <c r="H69" s="61"/>
      <c r="I69" s="29"/>
      <c r="J69" s="29"/>
      <c r="K69" s="21">
        <f>SUM(K59:K67)</f>
        <v>6</v>
      </c>
      <c r="L69" s="21">
        <f>SUM(L59:L67)</f>
        <v>1.8900000000000001</v>
      </c>
      <c r="M69" s="21"/>
      <c r="N69" s="21"/>
      <c r="O69" s="21"/>
      <c r="P69" s="21"/>
    </row>
    <row r="71" spans="1:16" ht="60" customHeight="1" x14ac:dyDescent="0.25">
      <c r="A71" s="151" t="s">
        <v>762</v>
      </c>
      <c r="B71" s="151"/>
      <c r="C71" s="151"/>
      <c r="D71" s="151"/>
      <c r="E71" s="151"/>
      <c r="F71" s="151"/>
      <c r="G71" s="151"/>
      <c r="H71" s="151"/>
      <c r="I71" s="151"/>
      <c r="J71" s="151"/>
      <c r="K71" s="151"/>
      <c r="L71" s="151"/>
      <c r="M71" s="151"/>
      <c r="N71" s="151"/>
      <c r="O71" s="151"/>
      <c r="P71" s="151"/>
    </row>
    <row r="72" spans="1:16" ht="15.75" thickBot="1" x14ac:dyDescent="0.3"/>
    <row r="73" spans="1:16" ht="31.5" thickBot="1" x14ac:dyDescent="0.35">
      <c r="A73" s="4" t="s">
        <v>4</v>
      </c>
      <c r="B73" s="5" t="s">
        <v>212</v>
      </c>
      <c r="C73" s="4" t="s">
        <v>6</v>
      </c>
      <c r="D73" s="4" t="s">
        <v>7</v>
      </c>
      <c r="E73" s="4" t="s">
        <v>8</v>
      </c>
      <c r="F73" s="4" t="s">
        <v>9</v>
      </c>
      <c r="G73" s="4" t="s">
        <v>10</v>
      </c>
      <c r="H73" s="4" t="s">
        <v>11</v>
      </c>
      <c r="I73" s="4" t="s">
        <v>12</v>
      </c>
      <c r="J73" s="4" t="s">
        <v>13</v>
      </c>
      <c r="K73" s="4" t="s">
        <v>14</v>
      </c>
      <c r="L73" s="4" t="s">
        <v>15</v>
      </c>
      <c r="M73" s="4" t="s">
        <v>16</v>
      </c>
      <c r="N73" s="4" t="s">
        <v>17</v>
      </c>
      <c r="O73" s="4" t="s">
        <v>656</v>
      </c>
      <c r="P73" s="6" t="s">
        <v>19</v>
      </c>
    </row>
    <row r="74" spans="1:16" x14ac:dyDescent="0.25">
      <c r="A74" s="7" t="s">
        <v>90</v>
      </c>
      <c r="B74" s="52"/>
      <c r="C74" s="53"/>
      <c r="D74" s="53" t="s">
        <v>701</v>
      </c>
      <c r="E74" s="53"/>
      <c r="F74" s="53"/>
      <c r="G74" s="54"/>
      <c r="H74" s="3"/>
      <c r="I74" s="3"/>
      <c r="J74" s="3"/>
      <c r="L74" s="84"/>
    </row>
    <row r="75" spans="1:16" x14ac:dyDescent="0.25">
      <c r="A75" s="7" t="s">
        <v>369</v>
      </c>
      <c r="B75" s="52"/>
      <c r="C75" s="53" t="s">
        <v>763</v>
      </c>
      <c r="D75" s="53" t="s">
        <v>764</v>
      </c>
      <c r="E75" s="53"/>
      <c r="F75" s="53"/>
      <c r="G75" s="54">
        <v>156.5</v>
      </c>
      <c r="H75" s="3"/>
      <c r="I75" s="3"/>
      <c r="J75" s="3"/>
      <c r="L75" s="84"/>
    </row>
    <row r="76" spans="1:16" x14ac:dyDescent="0.25">
      <c r="A76" s="7" t="s">
        <v>90</v>
      </c>
      <c r="B76" s="52"/>
      <c r="C76" s="53" t="s">
        <v>765</v>
      </c>
      <c r="D76" s="53" t="s">
        <v>230</v>
      </c>
      <c r="E76" s="53"/>
      <c r="F76" s="53"/>
      <c r="G76" s="54">
        <v>156.5</v>
      </c>
      <c r="H76" s="3"/>
      <c r="I76" s="3"/>
      <c r="J76" s="3"/>
      <c r="L76" s="84"/>
    </row>
    <row r="77" spans="1:16" ht="45" x14ac:dyDescent="0.25">
      <c r="A77" s="126" t="s">
        <v>599</v>
      </c>
      <c r="B77" s="136"/>
      <c r="C77" s="137" t="s">
        <v>766</v>
      </c>
      <c r="D77" s="137"/>
      <c r="E77" s="137"/>
      <c r="F77" s="137"/>
      <c r="G77" s="138">
        <v>87</v>
      </c>
      <c r="H77" s="100" t="s">
        <v>603</v>
      </c>
      <c r="I77" s="100" t="s">
        <v>318</v>
      </c>
      <c r="J77" s="100" t="s">
        <v>604</v>
      </c>
      <c r="K77" s="131">
        <v>1</v>
      </c>
      <c r="L77" s="143">
        <v>0.32</v>
      </c>
      <c r="M77" s="28" t="s">
        <v>1844</v>
      </c>
      <c r="N77" s="131" t="s">
        <v>32</v>
      </c>
      <c r="O77" s="131" t="s">
        <v>33</v>
      </c>
      <c r="P77" s="28" t="s">
        <v>318</v>
      </c>
    </row>
    <row r="78" spans="1:16" ht="45" x14ac:dyDescent="0.25">
      <c r="A78" s="126" t="s">
        <v>599</v>
      </c>
      <c r="B78" s="136"/>
      <c r="C78" s="137"/>
      <c r="D78" s="137"/>
      <c r="E78" s="137"/>
      <c r="F78" s="137"/>
      <c r="G78" s="138"/>
      <c r="H78" s="100" t="s">
        <v>643</v>
      </c>
      <c r="I78" s="100" t="s">
        <v>406</v>
      </c>
      <c r="J78" s="100" t="s">
        <v>468</v>
      </c>
      <c r="K78" s="131">
        <v>1</v>
      </c>
      <c r="L78" s="143">
        <v>0.33</v>
      </c>
      <c r="M78" s="28" t="s">
        <v>1869</v>
      </c>
      <c r="N78" s="131" t="s">
        <v>32</v>
      </c>
      <c r="O78" s="131" t="s">
        <v>135</v>
      </c>
      <c r="P78" s="135" t="s">
        <v>406</v>
      </c>
    </row>
    <row r="79" spans="1:16" ht="45" x14ac:dyDescent="0.25">
      <c r="A79" s="126" t="s">
        <v>599</v>
      </c>
      <c r="B79" s="136"/>
      <c r="C79" s="137"/>
      <c r="D79" s="137" t="s">
        <v>272</v>
      </c>
      <c r="E79" s="137"/>
      <c r="F79" s="137"/>
      <c r="G79" s="138"/>
      <c r="H79" s="100" t="s">
        <v>600</v>
      </c>
      <c r="I79" s="100" t="s">
        <v>398</v>
      </c>
      <c r="J79" s="100" t="s">
        <v>601</v>
      </c>
      <c r="K79" s="131">
        <v>1</v>
      </c>
      <c r="L79" s="143">
        <v>0.31</v>
      </c>
      <c r="M79" s="28" t="s">
        <v>1907</v>
      </c>
      <c r="N79" s="131" t="s">
        <v>134</v>
      </c>
      <c r="O79" s="131" t="s">
        <v>33</v>
      </c>
      <c r="P79" s="131"/>
    </row>
    <row r="80" spans="1:16" x14ac:dyDescent="0.25">
      <c r="A80" s="126" t="s">
        <v>105</v>
      </c>
      <c r="B80" s="136"/>
      <c r="C80" s="137" t="s">
        <v>88</v>
      </c>
      <c r="D80" s="137"/>
      <c r="E80" s="137" t="s">
        <v>767</v>
      </c>
      <c r="F80" s="137"/>
      <c r="G80" s="138">
        <v>142.75</v>
      </c>
      <c r="H80" s="100"/>
      <c r="I80" s="100"/>
      <c r="J80" s="100"/>
      <c r="K80" s="131"/>
      <c r="L80" s="143"/>
      <c r="M80" s="135"/>
      <c r="N80" s="131"/>
      <c r="O80" s="131"/>
      <c r="P80" s="131"/>
    </row>
    <row r="81" spans="1:16" x14ac:dyDescent="0.25">
      <c r="A81" s="126" t="s">
        <v>103</v>
      </c>
      <c r="B81" s="136"/>
      <c r="C81" s="137"/>
      <c r="D81" s="137" t="s">
        <v>768</v>
      </c>
      <c r="E81" s="137"/>
      <c r="F81" s="137"/>
      <c r="G81" s="138"/>
      <c r="H81" s="100" t="s">
        <v>611</v>
      </c>
      <c r="I81" s="100" t="s">
        <v>94</v>
      </c>
      <c r="J81" s="100" t="s">
        <v>95</v>
      </c>
      <c r="K81" s="131">
        <v>1</v>
      </c>
      <c r="L81" s="143">
        <v>0.34</v>
      </c>
      <c r="M81" s="135"/>
      <c r="N81" s="131" t="s">
        <v>32</v>
      </c>
      <c r="O81" s="131" t="s">
        <v>135</v>
      </c>
      <c r="P81" s="131"/>
    </row>
    <row r="82" spans="1:16" ht="60" x14ac:dyDescent="0.25">
      <c r="A82" s="126" t="s">
        <v>24</v>
      </c>
      <c r="B82" s="136"/>
      <c r="C82" s="137" t="s">
        <v>439</v>
      </c>
      <c r="D82" s="137"/>
      <c r="E82" s="137"/>
      <c r="F82" s="137"/>
      <c r="G82" s="138">
        <v>188.75</v>
      </c>
      <c r="H82" s="100" t="s">
        <v>769</v>
      </c>
      <c r="I82" s="100" t="s">
        <v>274</v>
      </c>
      <c r="J82" s="100" t="s">
        <v>31</v>
      </c>
      <c r="K82" s="131">
        <v>1</v>
      </c>
      <c r="L82" s="143">
        <v>0.28999999999999998</v>
      </c>
      <c r="M82" s="28" t="s">
        <v>770</v>
      </c>
      <c r="N82" s="131" t="s">
        <v>134</v>
      </c>
      <c r="O82" s="131" t="s">
        <v>135</v>
      </c>
      <c r="P82" s="131"/>
    </row>
    <row r="83" spans="1:16" x14ac:dyDescent="0.25">
      <c r="A83" s="126" t="s">
        <v>22</v>
      </c>
      <c r="B83" s="136"/>
      <c r="C83" s="137"/>
      <c r="D83" s="137" t="s">
        <v>92</v>
      </c>
      <c r="E83" s="137"/>
      <c r="F83" s="137"/>
      <c r="G83" s="138"/>
      <c r="H83" s="100"/>
      <c r="I83" s="100"/>
      <c r="J83" s="100"/>
      <c r="K83" s="131"/>
      <c r="L83" s="143"/>
      <c r="M83" s="135"/>
      <c r="N83" s="131"/>
      <c r="O83" s="131"/>
      <c r="P83" s="131"/>
    </row>
    <row r="84" spans="1:16" ht="30" x14ac:dyDescent="0.25">
      <c r="A84" s="126" t="s">
        <v>488</v>
      </c>
      <c r="B84" s="136"/>
      <c r="C84" s="137" t="s">
        <v>771</v>
      </c>
      <c r="D84" s="137"/>
      <c r="E84" s="137"/>
      <c r="F84" s="137"/>
      <c r="G84" s="138">
        <v>9.5</v>
      </c>
      <c r="H84" s="100" t="s">
        <v>490</v>
      </c>
      <c r="I84" s="100" t="s">
        <v>491</v>
      </c>
      <c r="J84" s="100" t="s">
        <v>509</v>
      </c>
      <c r="K84" s="131">
        <v>1</v>
      </c>
      <c r="L84" s="143">
        <v>0.28000000000000003</v>
      </c>
      <c r="M84" s="28" t="s">
        <v>1826</v>
      </c>
      <c r="N84" s="131" t="s">
        <v>32</v>
      </c>
      <c r="O84" s="131" t="s">
        <v>135</v>
      </c>
      <c r="P84" s="131"/>
    </row>
    <row r="85" spans="1:16" ht="45.75" thickBot="1" x14ac:dyDescent="0.3">
      <c r="A85" s="126" t="s">
        <v>488</v>
      </c>
      <c r="B85" s="136"/>
      <c r="C85" s="137"/>
      <c r="D85" s="137"/>
      <c r="E85" s="137"/>
      <c r="F85" s="137"/>
      <c r="G85" s="138"/>
      <c r="H85" s="100" t="s">
        <v>772</v>
      </c>
      <c r="I85" s="100" t="s">
        <v>773</v>
      </c>
      <c r="J85" s="100" t="s">
        <v>31</v>
      </c>
      <c r="K85" s="131">
        <v>1</v>
      </c>
      <c r="L85" s="143">
        <v>0.28999999999999998</v>
      </c>
      <c r="M85" s="28" t="s">
        <v>1915</v>
      </c>
      <c r="N85" s="131" t="s">
        <v>134</v>
      </c>
      <c r="O85" s="131" t="s">
        <v>135</v>
      </c>
      <c r="P85" s="135" t="s">
        <v>773</v>
      </c>
    </row>
    <row r="86" spans="1:16" ht="15.75" thickBot="1" x14ac:dyDescent="0.3">
      <c r="A86" s="25">
        <v>5</v>
      </c>
      <c r="B86" s="85" t="s">
        <v>45</v>
      </c>
      <c r="C86" s="58" t="s">
        <v>347</v>
      </c>
      <c r="D86" s="58"/>
      <c r="E86" s="58"/>
      <c r="F86" s="58"/>
      <c r="G86" s="60">
        <f>SUM(G74:G84)</f>
        <v>741</v>
      </c>
      <c r="H86" s="61"/>
      <c r="I86" s="29"/>
      <c r="J86" s="29"/>
      <c r="K86" s="21">
        <f>SUM(K77:K85)</f>
        <v>7</v>
      </c>
      <c r="L86" s="21">
        <f>SUM(L77:L85)</f>
        <v>2.16</v>
      </c>
      <c r="M86" s="21"/>
      <c r="N86" s="21"/>
      <c r="O86" s="21"/>
      <c r="P86" s="21"/>
    </row>
    <row r="88" spans="1:16" ht="62.25" customHeight="1" x14ac:dyDescent="0.25">
      <c r="A88" s="151" t="s">
        <v>774</v>
      </c>
      <c r="B88" s="151"/>
      <c r="C88" s="151"/>
      <c r="D88" s="151"/>
      <c r="E88" s="151"/>
      <c r="F88" s="151"/>
      <c r="G88" s="151"/>
      <c r="H88" s="151"/>
      <c r="I88" s="151"/>
      <c r="J88" s="151"/>
      <c r="K88" s="151"/>
      <c r="L88" s="151"/>
      <c r="M88" s="151"/>
      <c r="N88" s="151"/>
      <c r="O88" s="151"/>
      <c r="P88" s="151"/>
    </row>
    <row r="89" spans="1:16" ht="15.75" thickBot="1" x14ac:dyDescent="0.3"/>
    <row r="90" spans="1:16" ht="31.5" thickBot="1" x14ac:dyDescent="0.35">
      <c r="A90" s="4" t="s">
        <v>4</v>
      </c>
      <c r="B90" s="5" t="s">
        <v>264</v>
      </c>
      <c r="C90" s="4" t="s">
        <v>6</v>
      </c>
      <c r="D90" s="4" t="s">
        <v>7</v>
      </c>
      <c r="E90" s="4" t="s">
        <v>8</v>
      </c>
      <c r="F90" s="4" t="s">
        <v>9</v>
      </c>
      <c r="G90" s="4" t="s">
        <v>10</v>
      </c>
      <c r="H90" s="4" t="s">
        <v>11</v>
      </c>
      <c r="I90" s="4" t="s">
        <v>12</v>
      </c>
      <c r="J90" s="4" t="s">
        <v>13</v>
      </c>
      <c r="K90" s="4" t="s">
        <v>14</v>
      </c>
      <c r="L90" s="4" t="s">
        <v>15</v>
      </c>
      <c r="M90" s="4" t="s">
        <v>16</v>
      </c>
      <c r="N90" s="4" t="s">
        <v>17</v>
      </c>
      <c r="O90" s="4" t="s">
        <v>656</v>
      </c>
      <c r="P90" s="6" t="s">
        <v>19</v>
      </c>
    </row>
    <row r="91" spans="1:16" x14ac:dyDescent="0.25">
      <c r="A91" s="7" t="s">
        <v>488</v>
      </c>
      <c r="B91" s="52"/>
      <c r="C91" s="53"/>
      <c r="D91" s="53" t="s">
        <v>107</v>
      </c>
      <c r="E91" s="53"/>
      <c r="F91" s="53"/>
      <c r="G91" s="54"/>
      <c r="H91" s="3"/>
      <c r="I91" s="3"/>
      <c r="J91" s="3"/>
      <c r="L91" s="84"/>
    </row>
    <row r="92" spans="1:16" x14ac:dyDescent="0.25">
      <c r="A92" s="7" t="s">
        <v>22</v>
      </c>
      <c r="B92" s="52"/>
      <c r="C92" s="53" t="s">
        <v>518</v>
      </c>
      <c r="D92" s="53"/>
      <c r="E92" s="53"/>
      <c r="F92" s="53"/>
      <c r="G92" s="54">
        <v>9.5</v>
      </c>
      <c r="H92" s="3"/>
      <c r="I92" s="3"/>
      <c r="J92" s="3"/>
      <c r="L92" s="84"/>
    </row>
    <row r="93" spans="1:16" x14ac:dyDescent="0.25">
      <c r="A93" s="7" t="s">
        <v>24</v>
      </c>
      <c r="B93" s="52"/>
      <c r="C93" s="53"/>
      <c r="D93" s="53" t="s">
        <v>297</v>
      </c>
      <c r="E93" s="53"/>
      <c r="F93" s="53"/>
      <c r="G93" s="54"/>
      <c r="H93" s="3"/>
      <c r="I93" s="3"/>
      <c r="J93" s="3"/>
      <c r="L93" s="84"/>
    </row>
    <row r="94" spans="1:16" x14ac:dyDescent="0.25">
      <c r="A94" s="7" t="s">
        <v>41</v>
      </c>
      <c r="B94" s="52"/>
      <c r="C94" s="53" t="s">
        <v>298</v>
      </c>
      <c r="D94" s="53" t="s">
        <v>270</v>
      </c>
      <c r="E94" s="53"/>
      <c r="F94" s="53"/>
      <c r="G94" s="54">
        <v>82</v>
      </c>
      <c r="H94" s="3"/>
      <c r="I94" s="3"/>
      <c r="J94" s="3"/>
      <c r="L94" s="84"/>
    </row>
    <row r="95" spans="1:16" x14ac:dyDescent="0.25">
      <c r="A95" s="7" t="s">
        <v>775</v>
      </c>
      <c r="B95" s="52"/>
      <c r="C95" s="53" t="s">
        <v>776</v>
      </c>
      <c r="D95" s="53" t="s">
        <v>415</v>
      </c>
      <c r="E95" s="53"/>
      <c r="F95" s="53"/>
      <c r="G95" s="54">
        <v>48.75</v>
      </c>
      <c r="H95" s="3"/>
      <c r="I95" s="3"/>
      <c r="J95" s="3"/>
      <c r="L95" s="84"/>
    </row>
    <row r="96" spans="1:16" x14ac:dyDescent="0.25">
      <c r="A96" s="7" t="s">
        <v>777</v>
      </c>
      <c r="B96" s="52"/>
      <c r="C96" s="53" t="s">
        <v>778</v>
      </c>
      <c r="D96" s="53" t="s">
        <v>709</v>
      </c>
      <c r="E96" s="53"/>
      <c r="F96" s="53"/>
      <c r="G96" s="54">
        <v>32.75</v>
      </c>
      <c r="H96" s="3"/>
      <c r="I96" s="3"/>
      <c r="J96" s="3"/>
      <c r="L96" s="84"/>
    </row>
    <row r="97" spans="1:16" x14ac:dyDescent="0.25">
      <c r="A97" s="7" t="s">
        <v>775</v>
      </c>
      <c r="B97" s="52"/>
      <c r="C97" s="53" t="s">
        <v>559</v>
      </c>
      <c r="D97" s="53" t="s">
        <v>779</v>
      </c>
      <c r="E97" s="53"/>
      <c r="F97" s="53"/>
      <c r="G97" s="54">
        <v>32.75</v>
      </c>
      <c r="H97" s="3"/>
      <c r="I97" s="3"/>
      <c r="J97" s="3"/>
      <c r="L97" s="84"/>
    </row>
    <row r="98" spans="1:16" x14ac:dyDescent="0.25">
      <c r="A98" s="7" t="s">
        <v>780</v>
      </c>
      <c r="B98" s="52"/>
      <c r="C98" s="53" t="s">
        <v>781</v>
      </c>
      <c r="D98" s="53" t="s">
        <v>782</v>
      </c>
      <c r="E98" s="53"/>
      <c r="F98" s="53"/>
      <c r="G98" s="54">
        <v>20</v>
      </c>
      <c r="H98" s="3"/>
      <c r="I98" s="3"/>
      <c r="J98" s="3"/>
      <c r="L98" s="84"/>
    </row>
    <row r="99" spans="1:16" ht="60" x14ac:dyDescent="0.25">
      <c r="A99" s="126" t="s">
        <v>783</v>
      </c>
      <c r="B99" s="136"/>
      <c r="C99" s="137" t="s">
        <v>784</v>
      </c>
      <c r="D99" s="137" t="s">
        <v>785</v>
      </c>
      <c r="E99" s="137"/>
      <c r="F99" s="137"/>
      <c r="G99" s="138">
        <v>15.25</v>
      </c>
      <c r="H99" s="100" t="s">
        <v>786</v>
      </c>
      <c r="I99" s="100" t="s">
        <v>787</v>
      </c>
      <c r="J99" s="100" t="s">
        <v>391</v>
      </c>
      <c r="K99" s="131">
        <v>1</v>
      </c>
      <c r="L99" s="143">
        <v>0.36</v>
      </c>
      <c r="M99" s="28" t="s">
        <v>1870</v>
      </c>
      <c r="N99" s="144" t="s">
        <v>1871</v>
      </c>
      <c r="O99" s="131" t="s">
        <v>33</v>
      </c>
    </row>
    <row r="100" spans="1:16" x14ac:dyDescent="0.25">
      <c r="A100" s="126" t="s">
        <v>788</v>
      </c>
      <c r="B100" s="136"/>
      <c r="C100" s="137" t="s">
        <v>399</v>
      </c>
      <c r="D100" s="137"/>
      <c r="E100" s="137"/>
      <c r="F100" s="137"/>
      <c r="G100" s="138">
        <v>23.5</v>
      </c>
      <c r="H100" s="100"/>
      <c r="I100" s="100"/>
      <c r="J100" s="100"/>
      <c r="K100" s="131"/>
      <c r="L100" s="143"/>
      <c r="M100" s="131"/>
      <c r="N100" s="131"/>
      <c r="O100" s="131"/>
    </row>
    <row r="101" spans="1:16" x14ac:dyDescent="0.25">
      <c r="A101" s="126" t="s">
        <v>41</v>
      </c>
      <c r="B101" s="136"/>
      <c r="C101" s="137"/>
      <c r="D101" s="137" t="s">
        <v>789</v>
      </c>
      <c r="E101" s="137"/>
      <c r="F101" s="137"/>
      <c r="G101" s="138"/>
      <c r="H101" s="100"/>
      <c r="I101" s="100"/>
      <c r="J101" s="100"/>
      <c r="K101" s="131"/>
      <c r="L101" s="143"/>
      <c r="M101" s="131"/>
      <c r="N101" s="131"/>
      <c r="O101" s="131"/>
    </row>
    <row r="102" spans="1:16" ht="30" x14ac:dyDescent="0.25">
      <c r="A102" s="126" t="s">
        <v>38</v>
      </c>
      <c r="B102" s="136"/>
      <c r="C102" s="137" t="s">
        <v>790</v>
      </c>
      <c r="D102" s="137" t="s">
        <v>791</v>
      </c>
      <c r="E102" s="137"/>
      <c r="F102" s="137"/>
      <c r="G102" s="138">
        <f>28+24.5</f>
        <v>52.5</v>
      </c>
      <c r="H102" s="100" t="s">
        <v>792</v>
      </c>
      <c r="I102" s="100" t="s">
        <v>793</v>
      </c>
      <c r="J102" s="100" t="s">
        <v>149</v>
      </c>
      <c r="K102" s="131">
        <v>1</v>
      </c>
      <c r="L102" s="143">
        <v>0.31</v>
      </c>
      <c r="M102" s="28" t="s">
        <v>1872</v>
      </c>
      <c r="N102" s="131" t="s">
        <v>32</v>
      </c>
      <c r="O102" s="131" t="s">
        <v>135</v>
      </c>
    </row>
    <row r="103" spans="1:16" ht="45" x14ac:dyDescent="0.25">
      <c r="A103" s="126" t="s">
        <v>794</v>
      </c>
      <c r="B103" s="136"/>
      <c r="C103" s="137" t="s">
        <v>532</v>
      </c>
      <c r="D103" s="137" t="s">
        <v>439</v>
      </c>
      <c r="E103" s="137"/>
      <c r="F103" s="137"/>
      <c r="G103" s="138">
        <v>65.5</v>
      </c>
      <c r="H103" s="100" t="s">
        <v>4</v>
      </c>
      <c r="I103" s="100" t="s">
        <v>424</v>
      </c>
      <c r="J103" s="100" t="s">
        <v>425</v>
      </c>
      <c r="K103" s="131">
        <v>0.5</v>
      </c>
      <c r="L103" s="143">
        <v>0.23</v>
      </c>
      <c r="M103" s="28" t="s">
        <v>1873</v>
      </c>
      <c r="N103" s="131" t="s">
        <v>32</v>
      </c>
      <c r="O103" s="131" t="s">
        <v>135</v>
      </c>
    </row>
    <row r="104" spans="1:16" x14ac:dyDescent="0.25">
      <c r="A104" s="126" t="s">
        <v>795</v>
      </c>
      <c r="B104" s="136"/>
      <c r="C104" s="137" t="s">
        <v>796</v>
      </c>
      <c r="D104" s="137" t="s">
        <v>797</v>
      </c>
      <c r="E104" s="137"/>
      <c r="F104" s="137"/>
      <c r="G104" s="138">
        <v>30.75</v>
      </c>
      <c r="H104" s="100"/>
      <c r="I104" s="100"/>
      <c r="J104" s="100"/>
      <c r="K104" s="131"/>
      <c r="L104" s="143"/>
      <c r="M104" s="131"/>
      <c r="N104" s="131"/>
      <c r="O104" s="131"/>
    </row>
    <row r="105" spans="1:16" x14ac:dyDescent="0.25">
      <c r="A105" s="7" t="s">
        <v>794</v>
      </c>
      <c r="B105" s="52"/>
      <c r="C105" s="53" t="s">
        <v>151</v>
      </c>
      <c r="D105" s="53" t="s">
        <v>798</v>
      </c>
      <c r="E105" s="53"/>
      <c r="F105" s="53"/>
      <c r="G105" s="54">
        <v>30.75</v>
      </c>
      <c r="H105" s="3"/>
      <c r="I105" s="3"/>
      <c r="J105" s="3"/>
      <c r="L105" s="84"/>
    </row>
    <row r="106" spans="1:16" ht="15.75" thickBot="1" x14ac:dyDescent="0.3">
      <c r="A106" s="7" t="s">
        <v>594</v>
      </c>
      <c r="B106" s="52"/>
      <c r="C106" s="53" t="s">
        <v>799</v>
      </c>
      <c r="D106" s="53"/>
      <c r="E106" s="53"/>
      <c r="F106" s="53"/>
      <c r="G106" s="54">
        <v>40.25</v>
      </c>
      <c r="H106" s="3"/>
      <c r="I106" s="3"/>
      <c r="J106" s="3"/>
      <c r="L106" s="84"/>
    </row>
    <row r="107" spans="1:16" ht="15.75" thickBot="1" x14ac:dyDescent="0.3">
      <c r="A107" s="25">
        <v>10</v>
      </c>
      <c r="B107" s="85" t="s">
        <v>45</v>
      </c>
      <c r="C107" s="58" t="s">
        <v>800</v>
      </c>
      <c r="D107" s="58"/>
      <c r="E107" s="58"/>
      <c r="F107" s="58"/>
      <c r="G107" s="60">
        <f>SUM(G91:G106)</f>
        <v>484.25</v>
      </c>
      <c r="H107" s="61"/>
      <c r="I107" s="29"/>
      <c r="J107" s="29"/>
      <c r="K107" s="21">
        <f>SUM(K99:K106)</f>
        <v>2.5</v>
      </c>
      <c r="L107" s="62">
        <f>SUM(L99:L106)</f>
        <v>0.89999999999999991</v>
      </c>
      <c r="M107" s="21"/>
      <c r="N107" s="21"/>
      <c r="O107" s="21"/>
      <c r="P107" s="21"/>
    </row>
    <row r="109" spans="1:16" ht="126" customHeight="1" x14ac:dyDescent="0.25">
      <c r="A109" s="151" t="s">
        <v>1874</v>
      </c>
      <c r="B109" s="151"/>
      <c r="C109" s="151"/>
      <c r="D109" s="151"/>
      <c r="E109" s="151"/>
      <c r="F109" s="151"/>
      <c r="G109" s="151"/>
      <c r="H109" s="151"/>
      <c r="I109" s="151"/>
      <c r="J109" s="151"/>
      <c r="K109" s="151"/>
      <c r="L109" s="151"/>
      <c r="M109" s="151"/>
      <c r="N109" s="151"/>
      <c r="O109" s="151"/>
      <c r="P109" s="151"/>
    </row>
    <row r="110" spans="1:16" ht="15.75" thickBot="1" x14ac:dyDescent="0.3"/>
    <row r="111" spans="1:16" ht="31.5" thickBot="1" x14ac:dyDescent="0.35">
      <c r="A111" s="4" t="s">
        <v>4</v>
      </c>
      <c r="B111" s="5" t="s">
        <v>296</v>
      </c>
      <c r="C111" s="4" t="s">
        <v>6</v>
      </c>
      <c r="D111" s="4" t="s">
        <v>7</v>
      </c>
      <c r="E111" s="4" t="s">
        <v>8</v>
      </c>
      <c r="F111" s="4" t="s">
        <v>9</v>
      </c>
      <c r="G111" s="4" t="s">
        <v>10</v>
      </c>
      <c r="H111" s="4" t="s">
        <v>11</v>
      </c>
      <c r="I111" s="4" t="s">
        <v>12</v>
      </c>
      <c r="J111" s="4" t="s">
        <v>13</v>
      </c>
      <c r="K111" s="4" t="s">
        <v>14</v>
      </c>
      <c r="L111" s="4" t="s">
        <v>15</v>
      </c>
      <c r="M111" s="4" t="s">
        <v>16</v>
      </c>
      <c r="N111" s="4" t="s">
        <v>17</v>
      </c>
      <c r="O111" s="4" t="s">
        <v>656</v>
      </c>
      <c r="P111" s="6" t="s">
        <v>19</v>
      </c>
    </row>
    <row r="112" spans="1:16" x14ac:dyDescent="0.25">
      <c r="A112" s="7" t="s">
        <v>594</v>
      </c>
      <c r="B112" s="52"/>
      <c r="C112" s="53"/>
      <c r="D112" s="53" t="s">
        <v>801</v>
      </c>
      <c r="E112" s="53"/>
      <c r="F112" s="53"/>
      <c r="G112" s="54"/>
      <c r="H112" s="3"/>
      <c r="I112" s="3"/>
      <c r="J112" s="3"/>
      <c r="L112" s="84"/>
    </row>
    <row r="113" spans="1:16" x14ac:dyDescent="0.25">
      <c r="A113" s="7" t="s">
        <v>103</v>
      </c>
      <c r="B113" s="52"/>
      <c r="C113" s="53" t="s">
        <v>802</v>
      </c>
      <c r="D113" s="53"/>
      <c r="E113" s="53"/>
      <c r="F113" s="53"/>
      <c r="G113" s="54">
        <v>263.5</v>
      </c>
      <c r="H113" s="3"/>
      <c r="I113" s="3"/>
      <c r="J113" s="3"/>
      <c r="L113" s="84"/>
    </row>
    <row r="114" spans="1:16" x14ac:dyDescent="0.25">
      <c r="A114" s="7" t="s">
        <v>803</v>
      </c>
      <c r="B114" s="52"/>
      <c r="C114" s="53"/>
      <c r="D114" s="53" t="s">
        <v>804</v>
      </c>
      <c r="E114" s="53"/>
      <c r="F114" s="53"/>
      <c r="G114" s="54"/>
      <c r="H114" s="3"/>
      <c r="I114" s="3"/>
      <c r="J114" s="3"/>
      <c r="L114" s="84"/>
    </row>
    <row r="115" spans="1:16" x14ac:dyDescent="0.25">
      <c r="A115" s="7" t="s">
        <v>660</v>
      </c>
      <c r="B115" s="52"/>
      <c r="C115" s="53" t="s">
        <v>805</v>
      </c>
      <c r="D115" s="53" t="s">
        <v>300</v>
      </c>
      <c r="E115" s="53"/>
      <c r="F115" s="53"/>
      <c r="G115" s="54">
        <v>393</v>
      </c>
      <c r="H115" s="3"/>
      <c r="I115" s="3"/>
      <c r="J115" s="3"/>
      <c r="L115" s="84"/>
    </row>
    <row r="116" spans="1:16" x14ac:dyDescent="0.25">
      <c r="A116" s="7" t="s">
        <v>438</v>
      </c>
      <c r="B116" s="52"/>
      <c r="C116" s="53" t="s">
        <v>806</v>
      </c>
      <c r="D116" s="53" t="s">
        <v>807</v>
      </c>
      <c r="E116" s="53"/>
      <c r="F116" s="53"/>
      <c r="G116" s="54">
        <v>47.25</v>
      </c>
      <c r="H116" s="3"/>
      <c r="I116" s="3"/>
      <c r="J116" s="3"/>
      <c r="L116" s="84"/>
    </row>
    <row r="117" spans="1:16" x14ac:dyDescent="0.25">
      <c r="A117" s="7" t="s">
        <v>808</v>
      </c>
      <c r="B117" s="52"/>
      <c r="C117" s="53" t="s">
        <v>720</v>
      </c>
      <c r="D117" s="53" t="s">
        <v>809</v>
      </c>
      <c r="E117" s="53"/>
      <c r="F117" s="53"/>
      <c r="G117" s="54">
        <v>24</v>
      </c>
      <c r="H117" s="3"/>
      <c r="I117" s="3"/>
      <c r="J117" s="3"/>
      <c r="L117" s="84"/>
    </row>
    <row r="118" spans="1:16" x14ac:dyDescent="0.25">
      <c r="A118" s="7" t="s">
        <v>810</v>
      </c>
      <c r="B118" s="52"/>
      <c r="C118" s="53" t="s">
        <v>811</v>
      </c>
      <c r="D118" s="53" t="s">
        <v>812</v>
      </c>
      <c r="E118" s="53"/>
      <c r="F118" s="53"/>
      <c r="G118" s="54">
        <v>35</v>
      </c>
      <c r="H118" s="3"/>
      <c r="I118" s="3"/>
      <c r="J118" s="3"/>
      <c r="L118" s="84"/>
    </row>
    <row r="119" spans="1:16" x14ac:dyDescent="0.25">
      <c r="A119" s="7" t="s">
        <v>813</v>
      </c>
      <c r="B119" s="52"/>
      <c r="C119" s="53" t="s">
        <v>367</v>
      </c>
      <c r="D119" s="53" t="s">
        <v>400</v>
      </c>
      <c r="E119" s="53"/>
      <c r="F119" s="53"/>
      <c r="G119" s="54">
        <v>10</v>
      </c>
      <c r="H119" s="3"/>
      <c r="I119" s="3"/>
      <c r="J119" s="3"/>
      <c r="L119" s="84"/>
    </row>
    <row r="120" spans="1:16" x14ac:dyDescent="0.25">
      <c r="A120" s="7" t="s">
        <v>814</v>
      </c>
      <c r="B120" s="52"/>
      <c r="C120" s="53" t="s">
        <v>815</v>
      </c>
      <c r="D120" s="53" t="s">
        <v>816</v>
      </c>
      <c r="E120" s="53"/>
      <c r="F120" s="53"/>
      <c r="G120" s="54">
        <v>10</v>
      </c>
      <c r="H120" s="3"/>
      <c r="I120" s="3"/>
      <c r="J120" s="3"/>
      <c r="L120" s="84"/>
    </row>
    <row r="121" spans="1:16" x14ac:dyDescent="0.25">
      <c r="A121" s="7" t="s">
        <v>817</v>
      </c>
      <c r="B121" s="52"/>
      <c r="C121" s="53" t="s">
        <v>818</v>
      </c>
      <c r="D121" s="53" t="s">
        <v>187</v>
      </c>
      <c r="E121" s="53"/>
      <c r="F121" s="53"/>
      <c r="G121" s="54">
        <v>5.75</v>
      </c>
      <c r="H121" s="3"/>
      <c r="I121" s="3"/>
      <c r="J121" s="3"/>
      <c r="L121" s="84"/>
    </row>
    <row r="122" spans="1:16" x14ac:dyDescent="0.25">
      <c r="A122" s="7" t="s">
        <v>819</v>
      </c>
      <c r="B122" s="52"/>
      <c r="C122" s="53" t="s">
        <v>820</v>
      </c>
      <c r="D122" s="53" t="s">
        <v>821</v>
      </c>
      <c r="E122" s="53"/>
      <c r="F122" s="53"/>
      <c r="G122" s="54">
        <v>1.5</v>
      </c>
      <c r="H122" s="3"/>
      <c r="I122" s="3"/>
      <c r="J122" s="3"/>
      <c r="L122" s="84"/>
    </row>
    <row r="123" spans="1:16" ht="45" x14ac:dyDescent="0.25">
      <c r="A123" s="126" t="s">
        <v>822</v>
      </c>
      <c r="B123" s="136"/>
      <c r="C123" s="137" t="s">
        <v>823</v>
      </c>
      <c r="D123" s="137"/>
      <c r="E123" s="137"/>
      <c r="F123" s="137"/>
      <c r="G123" s="138">
        <v>2.25</v>
      </c>
      <c r="H123" s="100" t="s">
        <v>443</v>
      </c>
      <c r="I123" s="100" t="s">
        <v>444</v>
      </c>
      <c r="J123" s="100" t="s">
        <v>663</v>
      </c>
      <c r="K123" s="131">
        <v>1</v>
      </c>
      <c r="L123" s="143">
        <v>0.32</v>
      </c>
      <c r="M123" s="28" t="s">
        <v>446</v>
      </c>
      <c r="N123" s="131" t="s">
        <v>32</v>
      </c>
      <c r="O123" s="131" t="s">
        <v>33</v>
      </c>
      <c r="P123" s="135" t="s">
        <v>447</v>
      </c>
    </row>
    <row r="124" spans="1:16" ht="45" x14ac:dyDescent="0.25">
      <c r="A124" s="126"/>
      <c r="B124" s="136"/>
      <c r="C124" s="137"/>
      <c r="D124" s="137"/>
      <c r="E124" s="137"/>
      <c r="F124" s="137"/>
      <c r="G124" s="138"/>
      <c r="H124" s="100" t="s">
        <v>443</v>
      </c>
      <c r="I124" s="100" t="s">
        <v>448</v>
      </c>
      <c r="J124" s="100" t="s">
        <v>445</v>
      </c>
      <c r="K124" s="131">
        <v>1</v>
      </c>
      <c r="L124" s="143">
        <v>0.34</v>
      </c>
      <c r="M124" s="28" t="s">
        <v>446</v>
      </c>
      <c r="N124" s="131" t="s">
        <v>32</v>
      </c>
      <c r="O124" s="131" t="s">
        <v>33</v>
      </c>
      <c r="P124" s="131"/>
    </row>
    <row r="125" spans="1:16" ht="45" x14ac:dyDescent="0.25">
      <c r="A125" s="126"/>
      <c r="B125" s="136"/>
      <c r="C125" s="137"/>
      <c r="D125" s="137"/>
      <c r="E125" s="137"/>
      <c r="F125" s="137"/>
      <c r="G125" s="138"/>
      <c r="H125" s="100" t="s">
        <v>824</v>
      </c>
      <c r="I125" s="100" t="s">
        <v>448</v>
      </c>
      <c r="J125" s="100" t="s">
        <v>445</v>
      </c>
      <c r="K125" s="131">
        <v>1</v>
      </c>
      <c r="L125" s="143">
        <v>0.37</v>
      </c>
      <c r="M125" s="28" t="s">
        <v>825</v>
      </c>
      <c r="N125" s="131" t="s">
        <v>32</v>
      </c>
      <c r="O125" s="131" t="s">
        <v>33</v>
      </c>
      <c r="P125" s="131"/>
    </row>
    <row r="126" spans="1:16" ht="45" x14ac:dyDescent="0.25">
      <c r="A126" s="126" t="s">
        <v>438</v>
      </c>
      <c r="B126" s="136"/>
      <c r="C126" s="137"/>
      <c r="D126" s="137" t="s">
        <v>92</v>
      </c>
      <c r="E126" s="137"/>
      <c r="F126" s="137"/>
      <c r="G126" s="138"/>
      <c r="H126" s="100" t="s">
        <v>826</v>
      </c>
      <c r="I126" s="100" t="s">
        <v>733</v>
      </c>
      <c r="J126" s="100" t="s">
        <v>445</v>
      </c>
      <c r="K126" s="131">
        <v>1</v>
      </c>
      <c r="L126" s="143">
        <v>0.32</v>
      </c>
      <c r="M126" s="28" t="s">
        <v>827</v>
      </c>
      <c r="N126" s="131" t="s">
        <v>134</v>
      </c>
      <c r="O126" s="131" t="s">
        <v>33</v>
      </c>
      <c r="P126" s="135" t="s">
        <v>733</v>
      </c>
    </row>
    <row r="127" spans="1:16" ht="15.75" thickBot="1" x14ac:dyDescent="0.3">
      <c r="A127" s="126" t="s">
        <v>660</v>
      </c>
      <c r="B127" s="136"/>
      <c r="C127" s="137" t="s">
        <v>828</v>
      </c>
      <c r="D127" s="137" t="s">
        <v>44</v>
      </c>
      <c r="E127" s="137"/>
      <c r="F127" s="137"/>
      <c r="G127" s="138">
        <v>47.25</v>
      </c>
      <c r="H127" s="100" t="s">
        <v>662</v>
      </c>
      <c r="I127" s="100" t="s">
        <v>448</v>
      </c>
      <c r="J127" s="100" t="s">
        <v>617</v>
      </c>
      <c r="K127" s="131">
        <v>1</v>
      </c>
      <c r="L127" s="143">
        <v>0.3</v>
      </c>
      <c r="M127" s="135" t="s">
        <v>664</v>
      </c>
      <c r="N127" s="131" t="s">
        <v>134</v>
      </c>
      <c r="O127" s="131" t="s">
        <v>33</v>
      </c>
      <c r="P127" s="131"/>
    </row>
    <row r="128" spans="1:16" ht="15.75" thickBot="1" x14ac:dyDescent="0.3">
      <c r="A128" s="25">
        <v>8</v>
      </c>
      <c r="B128" s="85" t="s">
        <v>45</v>
      </c>
      <c r="C128" s="58" t="s">
        <v>260</v>
      </c>
      <c r="D128" s="58"/>
      <c r="E128" s="58"/>
      <c r="F128" s="58"/>
      <c r="G128" s="60">
        <f>SUM(G113:G127)</f>
        <v>839.5</v>
      </c>
      <c r="H128" s="61"/>
      <c r="I128" s="29"/>
      <c r="J128" s="29"/>
      <c r="K128" s="21">
        <f>SUM(K123:K127)</f>
        <v>5</v>
      </c>
      <c r="L128" s="21">
        <f>SUM(L123:L127)</f>
        <v>1.6500000000000001</v>
      </c>
      <c r="M128" s="21"/>
      <c r="N128" s="21"/>
      <c r="O128" s="21"/>
      <c r="P128" s="21"/>
    </row>
    <row r="130" spans="1:16" ht="101.25" customHeight="1" x14ac:dyDescent="0.25">
      <c r="A130" s="151" t="s">
        <v>829</v>
      </c>
      <c r="B130" s="151"/>
      <c r="C130" s="151"/>
      <c r="D130" s="151"/>
      <c r="E130" s="151"/>
      <c r="F130" s="151"/>
      <c r="G130" s="151"/>
      <c r="H130" s="151"/>
      <c r="I130" s="151"/>
      <c r="J130" s="151"/>
      <c r="K130" s="151"/>
      <c r="L130" s="151"/>
      <c r="M130" s="151"/>
      <c r="N130" s="151"/>
      <c r="O130" s="151"/>
      <c r="P130" s="151"/>
    </row>
    <row r="131" spans="1:16" ht="15.75" thickBot="1" x14ac:dyDescent="0.3"/>
    <row r="132" spans="1:16" ht="31.5" thickBot="1" x14ac:dyDescent="0.35">
      <c r="A132" s="4" t="s">
        <v>4</v>
      </c>
      <c r="B132" s="5" t="s">
        <v>5</v>
      </c>
      <c r="C132" s="4" t="s">
        <v>6</v>
      </c>
      <c r="D132" s="4" t="s">
        <v>7</v>
      </c>
      <c r="E132" s="4" t="s">
        <v>8</v>
      </c>
      <c r="F132" s="4" t="s">
        <v>9</v>
      </c>
      <c r="G132" s="4" t="s">
        <v>10</v>
      </c>
      <c r="H132" s="4" t="s">
        <v>11</v>
      </c>
      <c r="I132" s="4" t="s">
        <v>12</v>
      </c>
      <c r="J132" s="4" t="s">
        <v>13</v>
      </c>
      <c r="K132" s="4" t="s">
        <v>14</v>
      </c>
      <c r="L132" s="4" t="s">
        <v>15</v>
      </c>
      <c r="M132" s="4" t="s">
        <v>16</v>
      </c>
      <c r="N132" s="4" t="s">
        <v>17</v>
      </c>
      <c r="O132" s="4" t="s">
        <v>656</v>
      </c>
      <c r="P132" s="6" t="s">
        <v>19</v>
      </c>
    </row>
    <row r="133" spans="1:16" x14ac:dyDescent="0.25">
      <c r="A133" s="7" t="s">
        <v>541</v>
      </c>
      <c r="B133" s="52"/>
      <c r="C133" s="53" t="s">
        <v>830</v>
      </c>
      <c r="D133" s="53"/>
      <c r="E133" s="53"/>
      <c r="F133" s="53"/>
      <c r="G133" s="54">
        <v>393</v>
      </c>
      <c r="H133" s="3"/>
      <c r="I133" s="3"/>
      <c r="J133" s="3"/>
      <c r="L133" s="84"/>
    </row>
    <row r="134" spans="1:16" x14ac:dyDescent="0.25">
      <c r="A134" s="7" t="s">
        <v>216</v>
      </c>
      <c r="B134" s="52"/>
      <c r="C134" s="53"/>
      <c r="D134" s="53" t="s">
        <v>668</v>
      </c>
      <c r="E134" s="53"/>
      <c r="F134" s="53"/>
      <c r="G134" s="54"/>
      <c r="H134" s="3"/>
      <c r="I134" s="3"/>
      <c r="J134" s="3"/>
      <c r="L134" s="84"/>
    </row>
    <row r="135" spans="1:16" x14ac:dyDescent="0.25">
      <c r="A135" s="7" t="s">
        <v>232</v>
      </c>
      <c r="B135" s="52"/>
      <c r="C135" s="53" t="s">
        <v>109</v>
      </c>
      <c r="D135" s="53" t="s">
        <v>831</v>
      </c>
      <c r="E135" s="53"/>
      <c r="F135" s="53"/>
      <c r="G135" s="54">
        <v>115</v>
      </c>
      <c r="H135" s="3"/>
      <c r="I135" s="3"/>
      <c r="J135" s="3"/>
      <c r="L135" s="84"/>
    </row>
    <row r="136" spans="1:16" ht="45" x14ac:dyDescent="0.25">
      <c r="A136" s="126" t="s">
        <v>832</v>
      </c>
      <c r="B136" s="136"/>
      <c r="C136" s="137" t="s">
        <v>116</v>
      </c>
      <c r="D136" s="137" t="s">
        <v>833</v>
      </c>
      <c r="E136" s="137"/>
      <c r="F136" s="137"/>
      <c r="G136" s="138">
        <v>18.5</v>
      </c>
      <c r="H136" s="100" t="s">
        <v>834</v>
      </c>
      <c r="I136" s="100" t="s">
        <v>476</v>
      </c>
      <c r="J136" s="100" t="s">
        <v>468</v>
      </c>
      <c r="K136" s="131">
        <v>1</v>
      </c>
      <c r="L136" s="143">
        <v>0.34</v>
      </c>
      <c r="M136" s="28" t="s">
        <v>835</v>
      </c>
      <c r="N136" s="131" t="s">
        <v>134</v>
      </c>
      <c r="O136" s="131" t="s">
        <v>33</v>
      </c>
    </row>
    <row r="137" spans="1:16" x14ac:dyDescent="0.25">
      <c r="A137" s="126" t="s">
        <v>232</v>
      </c>
      <c r="B137" s="136"/>
      <c r="C137" s="137" t="s">
        <v>836</v>
      </c>
      <c r="D137" s="137" t="s">
        <v>837</v>
      </c>
      <c r="E137" s="137"/>
      <c r="F137" s="137"/>
      <c r="G137" s="138">
        <v>20.5</v>
      </c>
      <c r="H137" s="100"/>
      <c r="I137" s="100"/>
      <c r="J137" s="100"/>
      <c r="K137" s="131"/>
      <c r="L137" s="143"/>
      <c r="M137" s="131"/>
      <c r="N137" s="131"/>
      <c r="O137" s="131"/>
    </row>
    <row r="138" spans="1:16" ht="45" x14ac:dyDescent="0.25">
      <c r="A138" s="126" t="s">
        <v>838</v>
      </c>
      <c r="B138" s="136"/>
      <c r="C138" s="137" t="s">
        <v>119</v>
      </c>
      <c r="D138" s="137" t="s">
        <v>839</v>
      </c>
      <c r="E138" s="137"/>
      <c r="F138" s="137"/>
      <c r="G138" s="138">
        <v>34.5</v>
      </c>
      <c r="H138" s="100" t="s">
        <v>840</v>
      </c>
      <c r="I138" s="100" t="s">
        <v>237</v>
      </c>
      <c r="J138" s="100" t="s">
        <v>509</v>
      </c>
      <c r="K138" s="131">
        <v>1</v>
      </c>
      <c r="L138" s="143">
        <v>0.25</v>
      </c>
      <c r="M138" s="28" t="s">
        <v>1875</v>
      </c>
      <c r="N138" s="131" t="s">
        <v>32</v>
      </c>
      <c r="O138" s="131" t="s">
        <v>33</v>
      </c>
    </row>
    <row r="139" spans="1:16" x14ac:dyDescent="0.25">
      <c r="A139" s="126" t="s">
        <v>560</v>
      </c>
      <c r="B139" s="136"/>
      <c r="C139" s="137" t="s">
        <v>841</v>
      </c>
      <c r="D139" s="137" t="s">
        <v>842</v>
      </c>
      <c r="E139" s="137"/>
      <c r="F139" s="137"/>
      <c r="G139" s="138">
        <f>39+30.5</f>
        <v>69.5</v>
      </c>
      <c r="H139" s="100"/>
      <c r="I139" s="100"/>
      <c r="J139" s="100"/>
      <c r="K139" s="131"/>
      <c r="L139" s="143"/>
      <c r="M139" s="131"/>
      <c r="N139" s="131"/>
      <c r="O139" s="131"/>
    </row>
    <row r="140" spans="1:16" x14ac:dyDescent="0.25">
      <c r="A140" s="126" t="s">
        <v>481</v>
      </c>
      <c r="B140" s="136"/>
      <c r="C140" s="137" t="s">
        <v>332</v>
      </c>
      <c r="D140" s="137" t="s">
        <v>754</v>
      </c>
      <c r="E140" s="137" t="s">
        <v>843</v>
      </c>
      <c r="F140" s="137"/>
      <c r="G140" s="138">
        <v>52</v>
      </c>
      <c r="H140" s="100"/>
      <c r="I140" s="100"/>
      <c r="J140" s="100"/>
      <c r="K140" s="131"/>
      <c r="L140" s="143"/>
      <c r="M140" s="131"/>
      <c r="N140" s="131"/>
      <c r="O140" s="131"/>
    </row>
    <row r="141" spans="1:16" x14ac:dyDescent="0.25">
      <c r="A141" s="126" t="s">
        <v>208</v>
      </c>
      <c r="B141" s="136"/>
      <c r="C141" s="137" t="s">
        <v>844</v>
      </c>
      <c r="D141" s="137" t="s">
        <v>845</v>
      </c>
      <c r="E141" s="137"/>
      <c r="F141" s="137"/>
      <c r="G141" s="138">
        <v>31.5</v>
      </c>
      <c r="H141" s="100"/>
      <c r="I141" s="100"/>
      <c r="J141" s="100"/>
      <c r="K141" s="131"/>
      <c r="L141" s="143"/>
      <c r="M141" s="131"/>
      <c r="N141" s="131"/>
      <c r="O141" s="131"/>
    </row>
    <row r="142" spans="1:16" ht="45" x14ac:dyDescent="0.25">
      <c r="A142" s="126" t="s">
        <v>846</v>
      </c>
      <c r="B142" s="136"/>
      <c r="C142" s="137" t="s">
        <v>442</v>
      </c>
      <c r="D142" s="137" t="s">
        <v>147</v>
      </c>
      <c r="E142" s="137"/>
      <c r="F142" s="137"/>
      <c r="G142" s="138">
        <v>36</v>
      </c>
      <c r="H142" s="100" t="s">
        <v>847</v>
      </c>
      <c r="I142" s="100" t="s">
        <v>276</v>
      </c>
      <c r="J142" s="100" t="s">
        <v>31</v>
      </c>
      <c r="K142" s="131">
        <v>1</v>
      </c>
      <c r="L142" s="143">
        <v>0.28999999999999998</v>
      </c>
      <c r="M142" s="28" t="s">
        <v>1876</v>
      </c>
      <c r="N142" s="131" t="s">
        <v>32</v>
      </c>
      <c r="O142" s="131" t="s">
        <v>33</v>
      </c>
    </row>
    <row r="143" spans="1:16" ht="15.75" thickBot="1" x14ac:dyDescent="0.3">
      <c r="A143" s="7" t="s">
        <v>24</v>
      </c>
      <c r="B143" s="73"/>
      <c r="C143" s="53" t="s">
        <v>42</v>
      </c>
      <c r="D143" s="53"/>
      <c r="E143" s="53" t="s">
        <v>848</v>
      </c>
      <c r="F143" s="53"/>
      <c r="G143" s="86">
        <f>14.75+31</f>
        <v>45.75</v>
      </c>
      <c r="H143" s="3" t="s">
        <v>847</v>
      </c>
      <c r="I143" s="3" t="s">
        <v>276</v>
      </c>
      <c r="J143" s="3" t="s">
        <v>509</v>
      </c>
      <c r="K143">
        <v>1</v>
      </c>
      <c r="L143" s="84">
        <v>0.27</v>
      </c>
    </row>
    <row r="144" spans="1:16" ht="15.75" thickBot="1" x14ac:dyDescent="0.3">
      <c r="A144" s="65">
        <v>8</v>
      </c>
      <c r="B144" s="21" t="s">
        <v>45</v>
      </c>
      <c r="C144" s="58" t="s">
        <v>324</v>
      </c>
      <c r="D144" s="58"/>
      <c r="E144" s="58"/>
      <c r="F144" s="58"/>
      <c r="G144" s="60">
        <f>SUM(G133:G143)</f>
        <v>816.25</v>
      </c>
      <c r="H144" s="66"/>
      <c r="I144" s="21"/>
      <c r="J144" s="21"/>
      <c r="K144" s="21">
        <f>SUM(K136:K143)</f>
        <v>4</v>
      </c>
      <c r="L144" s="21">
        <f>SUM(L136:L143)</f>
        <v>1.1500000000000001</v>
      </c>
      <c r="M144" s="21"/>
      <c r="N144" s="21"/>
      <c r="O144" s="21"/>
      <c r="P144" s="21"/>
    </row>
    <row r="145" spans="1:16" ht="15.75" thickBot="1" x14ac:dyDescent="0.3">
      <c r="C145" s="53"/>
      <c r="D145" s="53"/>
      <c r="E145" s="53"/>
      <c r="F145" s="53"/>
      <c r="G145" s="12"/>
      <c r="L145" s="84"/>
    </row>
    <row r="146" spans="1:16" ht="15.75" thickBot="1" x14ac:dyDescent="0.3">
      <c r="A146" s="67">
        <f>A144+A128+A107+A86+A69+A50+A29+A8</f>
        <v>61</v>
      </c>
      <c r="B146" t="s">
        <v>348</v>
      </c>
      <c r="C146" s="67">
        <f>C144+C128+C107+C86+C69+C50+C29+C8</f>
        <v>75</v>
      </c>
      <c r="D146" s="53"/>
      <c r="E146" s="53"/>
      <c r="F146" s="53"/>
      <c r="G146" s="87">
        <f>G144+G128+G107+G86+G69+G50+G29+G8</f>
        <v>5506</v>
      </c>
      <c r="K146" s="88">
        <f t="shared" ref="K146:L146" si="0">K144+K128+K107+K86+K69+K50+K29+K8</f>
        <v>37</v>
      </c>
      <c r="L146" s="77">
        <f t="shared" si="0"/>
        <v>11.59</v>
      </c>
    </row>
    <row r="147" spans="1:16" ht="15.75" thickTop="1" x14ac:dyDescent="0.25"/>
    <row r="148" spans="1:16" ht="195.75" customHeight="1" x14ac:dyDescent="0.25">
      <c r="A148" s="151" t="s">
        <v>849</v>
      </c>
      <c r="B148" s="151"/>
      <c r="C148" s="151"/>
      <c r="D148" s="151"/>
      <c r="E148" s="151"/>
      <c r="F148" s="151"/>
      <c r="G148" s="151"/>
      <c r="H148" s="151"/>
      <c r="I148" s="151"/>
      <c r="J148" s="151"/>
      <c r="K148" s="151"/>
      <c r="L148" s="151"/>
      <c r="M148" s="151"/>
      <c r="N148" s="151"/>
      <c r="O148" s="151"/>
      <c r="P148" s="151"/>
    </row>
    <row r="149" spans="1:16" ht="15.75" thickBot="1" x14ac:dyDescent="0.3"/>
    <row r="150" spans="1:16" x14ac:dyDescent="0.25">
      <c r="A150" s="39" t="s">
        <v>352</v>
      </c>
      <c r="B150" s="79">
        <f>A146</f>
        <v>61</v>
      </c>
    </row>
    <row r="151" spans="1:16" x14ac:dyDescent="0.25">
      <c r="A151" s="7" t="s">
        <v>353</v>
      </c>
      <c r="B151" s="89">
        <f>C146</f>
        <v>75</v>
      </c>
    </row>
    <row r="152" spans="1:16" x14ac:dyDescent="0.25">
      <c r="A152" s="7" t="s">
        <v>354</v>
      </c>
      <c r="B152" s="80">
        <f>G146</f>
        <v>5506</v>
      </c>
    </row>
    <row r="153" spans="1:16" x14ac:dyDescent="0.25">
      <c r="A153" s="7" t="s">
        <v>355</v>
      </c>
      <c r="B153" s="80">
        <f>8+144+23.75-10.75</f>
        <v>165</v>
      </c>
    </row>
    <row r="154" spans="1:16" x14ac:dyDescent="0.25">
      <c r="A154" s="7" t="s">
        <v>356</v>
      </c>
      <c r="B154" s="71">
        <f>B152/B153</f>
        <v>33.369696969696967</v>
      </c>
    </row>
    <row r="155" spans="1:16" x14ac:dyDescent="0.25">
      <c r="A155" s="7" t="s">
        <v>357</v>
      </c>
      <c r="B155" s="80">
        <f>K146</f>
        <v>37</v>
      </c>
    </row>
    <row r="156" spans="1:16" x14ac:dyDescent="0.25">
      <c r="A156" s="7" t="s">
        <v>358</v>
      </c>
      <c r="B156" s="80">
        <v>33</v>
      </c>
    </row>
    <row r="157" spans="1:16" x14ac:dyDescent="0.25">
      <c r="A157" s="7" t="s">
        <v>359</v>
      </c>
      <c r="B157" s="80">
        <f>L146</f>
        <v>11.59</v>
      </c>
    </row>
    <row r="158" spans="1:16" x14ac:dyDescent="0.25">
      <c r="A158" s="7" t="s">
        <v>360</v>
      </c>
      <c r="B158" s="81">
        <f>B157/B155</f>
        <v>0.31324324324324326</v>
      </c>
    </row>
    <row r="159" spans="1:16" x14ac:dyDescent="0.25">
      <c r="A159" s="7" t="s">
        <v>361</v>
      </c>
      <c r="B159" s="52">
        <v>30</v>
      </c>
    </row>
    <row r="160" spans="1:16" x14ac:dyDescent="0.25">
      <c r="A160" s="7" t="s">
        <v>362</v>
      </c>
      <c r="B160" s="52">
        <v>22</v>
      </c>
    </row>
    <row r="161" spans="1:2" x14ac:dyDescent="0.25">
      <c r="A161" s="7" t="s">
        <v>363</v>
      </c>
      <c r="B161" s="8">
        <v>19</v>
      </c>
    </row>
    <row r="162" spans="1:2" ht="15.75" thickBot="1" x14ac:dyDescent="0.3">
      <c r="A162" s="44" t="s">
        <v>364</v>
      </c>
      <c r="B162" s="63">
        <v>11</v>
      </c>
    </row>
  </sheetData>
  <mergeCells count="8">
    <mergeCell ref="A130:P130"/>
    <mergeCell ref="A148:P148"/>
    <mergeCell ref="A10:P10"/>
    <mergeCell ref="A31:P31"/>
    <mergeCell ref="A52:P52"/>
    <mergeCell ref="A71:P71"/>
    <mergeCell ref="A88:P88"/>
    <mergeCell ref="A109:P109"/>
  </mergeCells>
  <hyperlinks>
    <hyperlink ref="P25" r:id="rId1" xr:uid="{32BEC030-9138-45AB-8D4C-92FCDCCB13D7}"/>
    <hyperlink ref="P26" r:id="rId2" xr:uid="{D7FACFDA-B364-4F07-A508-8444D7FC9759}"/>
    <hyperlink ref="P27" r:id="rId3" xr:uid="{3AFE5225-27C0-4896-91AF-F513C2618681}"/>
    <hyperlink ref="P39" r:id="rId4" xr:uid="{7CBB9748-F954-4FAD-BA7D-84F12EBE924B}"/>
    <hyperlink ref="P47" r:id="rId5" xr:uid="{524D1914-EF60-4240-A86B-EA132BF497CB}"/>
    <hyperlink ref="P48" r:id="rId6" xr:uid="{1CBD87EE-0C06-4624-9307-365DF0E23B07}"/>
    <hyperlink ref="P49" r:id="rId7" xr:uid="{61558950-0CF1-461D-8B8E-2AA4303BFCBB}"/>
    <hyperlink ref="P59" r:id="rId8" display="Devenish Redruth" xr:uid="{B19E28DA-4575-42AD-968A-FE6600843A50}"/>
    <hyperlink ref="P62" r:id="rId9" xr:uid="{F7250D9A-E124-4949-B892-BDB4B7C99EA5}"/>
    <hyperlink ref="P64" r:id="rId10" xr:uid="{43B88F66-BC0C-41C6-9C68-278BB2F85A0A}"/>
    <hyperlink ref="P66" r:id="rId11" xr:uid="{0CDB4548-AAE3-4685-92EF-929164543A75}"/>
    <hyperlink ref="P67" r:id="rId12" xr:uid="{18B665F0-32AC-459E-8569-6C915B5E4F5C}"/>
    <hyperlink ref="P63" r:id="rId13" xr:uid="{15DDEFCF-DC02-40AF-A7BA-2C380404B27B}"/>
    <hyperlink ref="P78" r:id="rId14" xr:uid="{F319AB11-6C1D-4673-855F-C647CC59C042}"/>
    <hyperlink ref="P77" r:id="rId15" xr:uid="{D5B68816-A05D-4F92-8D56-A491DBFC671D}"/>
    <hyperlink ref="P85" r:id="rId16" xr:uid="{10E54FB4-88B8-402C-A37D-8A8A584FB2D1}"/>
    <hyperlink ref="P123" r:id="rId17" xr:uid="{9B9CF6F9-56E6-4FA3-BA86-5842F9C89733}"/>
    <hyperlink ref="P126" r:id="rId18" xr:uid="{13DF2722-5F85-423C-95CC-13D9E33B7B46}"/>
    <hyperlink ref="M6" r:id="rId19" xr:uid="{967A4FF7-4929-4017-BF32-F0B99AA72F20}"/>
    <hyperlink ref="M7" r:id="rId20" xr:uid="{BFB7F653-4944-4104-9DDA-42AB2DCC3FAC}"/>
    <hyperlink ref="M25" r:id="rId21" xr:uid="{76B66A23-3995-4F9A-A66A-5E6F19AE8E0F}"/>
    <hyperlink ref="M26" r:id="rId22" xr:uid="{3F43C14C-AAEF-471F-A368-1806F2565DAF}"/>
    <hyperlink ref="M49" r:id="rId23" xr:uid="{DF66879A-03C6-4301-A306-7F59C500F221}"/>
    <hyperlink ref="M59" r:id="rId24" xr:uid="{4B4791F1-6A5A-4FB7-9D7A-9DBEBED1011D}"/>
    <hyperlink ref="M79" r:id="rId25" xr:uid="{40FA25A0-6C25-4F6B-A9F3-B8E3F3E4941B}"/>
    <hyperlink ref="M82" r:id="rId26" xr:uid="{B4AC94F2-E8A6-4190-8D75-2BC97F7BB8FE}"/>
    <hyperlink ref="M85" r:id="rId27" xr:uid="{E6C4D18E-097E-4ABD-8FA5-DA8C5E8495E7}"/>
    <hyperlink ref="M123" r:id="rId28" xr:uid="{DBF392FA-9D79-49B8-9EB3-815A8BC2D97F}"/>
    <hyperlink ref="M125" r:id="rId29" xr:uid="{F8BAE7CC-12B2-4E31-84BB-E4FAD530BA9E}"/>
    <hyperlink ref="M126" r:id="rId30" xr:uid="{63A757FD-819B-4D82-8DA7-8558448CB67B}"/>
    <hyperlink ref="M127" r:id="rId31" xr:uid="{7C34AA02-89A0-4B10-AF4B-D93D68C504DD}"/>
    <hyperlink ref="M136" r:id="rId32" xr:uid="{1691809F-6478-4244-8FCF-FA959361AE97}"/>
    <hyperlink ref="M19" r:id="rId33" xr:uid="{DE5FBAC3-AC85-4C59-8011-DDC782A8AAE3}"/>
    <hyperlink ref="M24" r:id="rId34" xr:uid="{3229C280-39CE-4409-90A1-A946CBFA2D3E}"/>
    <hyperlink ref="M27" r:id="rId35" xr:uid="{2F4CDC8D-BB31-4C24-98E4-90D9BE41BAFC}"/>
    <hyperlink ref="M39" r:id="rId36" xr:uid="{F66ECF81-1111-4856-8B34-FE44B8CAE714}"/>
    <hyperlink ref="M40" r:id="rId37" xr:uid="{32458E18-11CF-450A-BAAB-B45768F57101}"/>
    <hyperlink ref="M47" r:id="rId38" xr:uid="{01A59053-344F-442E-A87F-932000708C2D}"/>
    <hyperlink ref="M48" r:id="rId39" xr:uid="{4D3B9886-EFC4-4BC7-AF97-46F0D46F2ACC}"/>
    <hyperlink ref="M62" r:id="rId40" xr:uid="{56160E64-1F26-4DEB-901A-5951C3BF58D4}"/>
    <hyperlink ref="M63" r:id="rId41" xr:uid="{1889BA6F-7692-4E61-88A8-D4B59687B26F}"/>
    <hyperlink ref="M64" r:id="rId42" xr:uid="{854CF4F8-E93D-44DF-98CA-F572F5886743}"/>
    <hyperlink ref="M66" r:id="rId43" xr:uid="{394137B7-A156-4897-BEB4-713C7BC9186F}"/>
    <hyperlink ref="M67" r:id="rId44" xr:uid="{2B5E974D-5D41-426A-99D4-293DBDA115AA}"/>
    <hyperlink ref="M77" r:id="rId45" xr:uid="{3BAB1A7E-C678-47BB-AFFB-1183A2539451}"/>
    <hyperlink ref="M78" r:id="rId46" xr:uid="{42447CD2-7249-431F-BC33-BBA439F4BCBB}"/>
    <hyperlink ref="M84" r:id="rId47" xr:uid="{4FF5BBD6-D135-421F-837A-9C031C9579C5}"/>
    <hyperlink ref="M99" r:id="rId48" xr:uid="{09F66420-4479-4D9E-AD89-D5E355305460}"/>
    <hyperlink ref="M102" r:id="rId49" xr:uid="{A4ED7FDF-8AB1-44B5-9297-8A562ACF23BC}"/>
    <hyperlink ref="M103" r:id="rId50" xr:uid="{D55FB933-34DF-4CFF-B9AF-36F34910F399}"/>
    <hyperlink ref="M124" r:id="rId51" xr:uid="{348F254C-49B6-4F05-8CDF-A8B4E821759B}"/>
    <hyperlink ref="M138" r:id="rId52" xr:uid="{08D2F2F3-9308-4AA6-ACE4-69BFF6E63762}"/>
    <hyperlink ref="M142" r:id="rId53" xr:uid="{3D2D0A51-FFC6-43C8-B028-02A3AEA1AC4C}"/>
  </hyperlinks>
  <pageMargins left="0.70866141732283472" right="0.70866141732283472" top="0.74803149606299213" bottom="0.74803149606299213" header="0.31496062992125984" footer="0.31496062992125984"/>
  <pageSetup paperSize="9" scale="55" orientation="landscape" r:id="rId54"/>
  <rowBreaks count="7" manualBreakCount="7">
    <brk id="31" max="16383" man="1"/>
    <brk id="52" max="16383" man="1"/>
    <brk id="71" max="16383" man="1"/>
    <brk id="88" max="16383" man="1"/>
    <brk id="109" max="16383" man="1"/>
    <brk id="130" max="16383" man="1"/>
    <brk id="162" max="16383" man="1"/>
  </rowBreaks>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8D43-F446-42FB-91AE-6F5A79AFDCE2}">
  <dimension ref="A1:P185"/>
  <sheetViews>
    <sheetView workbookViewId="0">
      <selection activeCell="M182" sqref="M182"/>
    </sheetView>
  </sheetViews>
  <sheetFormatPr defaultRowHeight="15" x14ac:dyDescent="0.25"/>
  <cols>
    <col min="1" max="1" width="27.85546875" bestFit="1" customWidth="1"/>
    <col min="2" max="2" width="15.28515625" customWidth="1"/>
    <col min="5" max="6" width="0" hidden="1" customWidth="1"/>
    <col min="7" max="7" width="9.5703125" bestFit="1" customWidth="1"/>
    <col min="8" max="8" width="21.5703125" bestFit="1" customWidth="1"/>
    <col min="9" max="9" width="23.28515625" bestFit="1" customWidth="1"/>
    <col min="10" max="10" width="15.140625" bestFit="1" customWidth="1"/>
    <col min="11" max="11" width="8.140625" customWidth="1"/>
    <col min="12" max="12" width="7" customWidth="1"/>
    <col min="13" max="13" width="26.140625" customWidth="1"/>
    <col min="14" max="14" width="12.28515625" customWidth="1"/>
    <col min="15" max="15" width="11.28515625" customWidth="1"/>
    <col min="16" max="16" width="12.85546875" customWidth="1"/>
  </cols>
  <sheetData>
    <row r="1" spans="1:16" x14ac:dyDescent="0.25">
      <c r="A1" s="2" t="s">
        <v>1</v>
      </c>
      <c r="B1" s="2" t="s">
        <v>2</v>
      </c>
      <c r="C1" s="3"/>
      <c r="D1" s="2" t="s">
        <v>850</v>
      </c>
      <c r="E1" s="2"/>
      <c r="F1" s="3"/>
    </row>
    <row r="2" spans="1:16" ht="15.75" thickBot="1" x14ac:dyDescent="0.3"/>
    <row r="3" spans="1:16" ht="31.5" thickBot="1" x14ac:dyDescent="0.35">
      <c r="A3" s="4" t="s">
        <v>4</v>
      </c>
      <c r="B3" s="5" t="s">
        <v>5</v>
      </c>
      <c r="C3" s="4" t="s">
        <v>6</v>
      </c>
      <c r="D3" s="4" t="s">
        <v>7</v>
      </c>
      <c r="E3" s="4" t="s">
        <v>8</v>
      </c>
      <c r="F3" s="4" t="s">
        <v>9</v>
      </c>
      <c r="G3" s="4" t="s">
        <v>10</v>
      </c>
      <c r="H3" s="4" t="s">
        <v>11</v>
      </c>
      <c r="I3" s="4" t="s">
        <v>12</v>
      </c>
      <c r="J3" s="4" t="s">
        <v>13</v>
      </c>
      <c r="K3" s="4" t="s">
        <v>14</v>
      </c>
      <c r="L3" s="4" t="s">
        <v>15</v>
      </c>
      <c r="M3" s="4" t="s">
        <v>16</v>
      </c>
      <c r="N3" s="4" t="s">
        <v>17</v>
      </c>
      <c r="O3" s="4" t="s">
        <v>851</v>
      </c>
      <c r="P3" s="6" t="s">
        <v>19</v>
      </c>
    </row>
    <row r="4" spans="1:16" x14ac:dyDescent="0.25">
      <c r="A4" s="7" t="s">
        <v>852</v>
      </c>
      <c r="C4" s="90"/>
      <c r="D4" s="53">
        <v>17.38</v>
      </c>
      <c r="G4" s="54"/>
    </row>
    <row r="5" spans="1:16" x14ac:dyDescent="0.25">
      <c r="A5" s="7" t="s">
        <v>853</v>
      </c>
      <c r="C5" s="90">
        <v>18.11</v>
      </c>
      <c r="D5" s="53">
        <v>18.22</v>
      </c>
      <c r="G5" s="54">
        <v>10.75</v>
      </c>
    </row>
    <row r="6" spans="1:16" x14ac:dyDescent="0.25">
      <c r="A6" s="7" t="s">
        <v>660</v>
      </c>
      <c r="C6" s="90" t="s">
        <v>854</v>
      </c>
      <c r="D6" s="53" t="s">
        <v>855</v>
      </c>
      <c r="G6" s="54">
        <v>161.5</v>
      </c>
      <c r="H6" s="3" t="s">
        <v>662</v>
      </c>
      <c r="I6" s="3" t="s">
        <v>448</v>
      </c>
      <c r="J6" s="3" t="s">
        <v>617</v>
      </c>
      <c r="K6" s="12">
        <v>1</v>
      </c>
      <c r="L6" s="12">
        <v>0.36</v>
      </c>
      <c r="M6" s="30" t="s">
        <v>664</v>
      </c>
      <c r="N6" t="s">
        <v>134</v>
      </c>
      <c r="O6" t="s">
        <v>33</v>
      </c>
    </row>
    <row r="7" spans="1:16" ht="15.75" thickBot="1" x14ac:dyDescent="0.3">
      <c r="A7" s="7" t="s">
        <v>438</v>
      </c>
      <c r="C7" s="90" t="s">
        <v>856</v>
      </c>
      <c r="D7" s="53"/>
      <c r="G7" s="54">
        <v>47.25</v>
      </c>
      <c r="H7" s="3" t="s">
        <v>662</v>
      </c>
      <c r="I7" s="3" t="s">
        <v>448</v>
      </c>
      <c r="J7" s="3" t="s">
        <v>663</v>
      </c>
      <c r="K7" s="12">
        <v>1</v>
      </c>
      <c r="L7" s="12">
        <v>0.4</v>
      </c>
      <c r="M7" s="30" t="s">
        <v>664</v>
      </c>
      <c r="N7" t="s">
        <v>134</v>
      </c>
      <c r="O7" t="s">
        <v>33</v>
      </c>
    </row>
    <row r="8" spans="1:16" ht="15.75" thickBot="1" x14ac:dyDescent="0.3">
      <c r="A8" s="25">
        <v>4</v>
      </c>
      <c r="B8" s="85" t="s">
        <v>45</v>
      </c>
      <c r="C8" s="58" t="s">
        <v>451</v>
      </c>
      <c r="D8" s="58"/>
      <c r="E8" s="53"/>
      <c r="F8" s="53"/>
      <c r="G8" s="60">
        <f>SUM(G5:G7)</f>
        <v>219.5</v>
      </c>
      <c r="H8" s="61"/>
      <c r="I8" s="29"/>
      <c r="J8" s="29"/>
      <c r="K8" s="21">
        <f>SUM(K5:K7)</f>
        <v>2</v>
      </c>
      <c r="L8" s="21">
        <f>SUM(L5:L7)</f>
        <v>0.76</v>
      </c>
      <c r="M8" s="21"/>
      <c r="N8" s="21"/>
      <c r="O8" s="21"/>
      <c r="P8" s="21"/>
    </row>
    <row r="10" spans="1:16" ht="121.5" customHeight="1" x14ac:dyDescent="0.25">
      <c r="A10" s="153" t="s">
        <v>857</v>
      </c>
      <c r="B10" s="153"/>
      <c r="C10" s="153"/>
      <c r="D10" s="153"/>
      <c r="E10" s="153"/>
      <c r="F10" s="153"/>
      <c r="G10" s="153"/>
      <c r="H10" s="153"/>
      <c r="I10" s="153"/>
      <c r="J10" s="153"/>
      <c r="K10" s="153"/>
      <c r="L10" s="153"/>
      <c r="M10" s="153"/>
      <c r="N10" s="153"/>
      <c r="O10" s="153"/>
      <c r="P10" s="153"/>
    </row>
    <row r="11" spans="1:16" ht="15.75" thickBot="1" x14ac:dyDescent="0.3"/>
    <row r="12" spans="1:16" ht="31.5" thickBot="1" x14ac:dyDescent="0.35">
      <c r="A12" s="4" t="s">
        <v>4</v>
      </c>
      <c r="B12" s="5" t="s">
        <v>47</v>
      </c>
      <c r="C12" s="4" t="s">
        <v>6</v>
      </c>
      <c r="D12" s="4" t="s">
        <v>7</v>
      </c>
      <c r="E12" s="4" t="s">
        <v>8</v>
      </c>
      <c r="F12" s="4" t="s">
        <v>9</v>
      </c>
      <c r="G12" s="4" t="s">
        <v>10</v>
      </c>
      <c r="H12" s="4" t="s">
        <v>11</v>
      </c>
      <c r="I12" s="4" t="s">
        <v>12</v>
      </c>
      <c r="J12" s="4" t="s">
        <v>13</v>
      </c>
      <c r="K12" s="4" t="s">
        <v>14</v>
      </c>
      <c r="L12" s="4" t="s">
        <v>15</v>
      </c>
      <c r="M12" s="4" t="s">
        <v>16</v>
      </c>
      <c r="N12" s="4" t="s">
        <v>17</v>
      </c>
      <c r="O12" s="4" t="s">
        <v>851</v>
      </c>
      <c r="P12" s="6" t="s">
        <v>19</v>
      </c>
    </row>
    <row r="13" spans="1:16" x14ac:dyDescent="0.25">
      <c r="A13" s="7" t="s">
        <v>438</v>
      </c>
      <c r="C13" s="90"/>
      <c r="D13" s="53" t="s">
        <v>858</v>
      </c>
      <c r="G13" s="54"/>
      <c r="H13" s="3"/>
      <c r="I13" s="3"/>
      <c r="J13" s="3"/>
      <c r="K13" s="12"/>
      <c r="L13" s="12"/>
    </row>
    <row r="14" spans="1:16" x14ac:dyDescent="0.25">
      <c r="A14" s="7" t="s">
        <v>859</v>
      </c>
      <c r="C14" s="90" t="s">
        <v>860</v>
      </c>
      <c r="D14" s="53" t="s">
        <v>861</v>
      </c>
      <c r="G14" s="54">
        <v>180.5</v>
      </c>
      <c r="H14" s="3"/>
      <c r="I14" s="3"/>
      <c r="J14" s="3"/>
      <c r="K14" s="12"/>
      <c r="L14" s="12"/>
    </row>
    <row r="15" spans="1:16" x14ac:dyDescent="0.25">
      <c r="A15" s="7" t="s">
        <v>862</v>
      </c>
      <c r="C15" s="90" t="s">
        <v>863</v>
      </c>
      <c r="D15" s="53" t="s">
        <v>864</v>
      </c>
      <c r="G15" s="54">
        <v>161.5</v>
      </c>
      <c r="H15" s="3"/>
      <c r="I15" s="3"/>
      <c r="J15" s="3"/>
      <c r="K15" s="12"/>
      <c r="L15" s="12"/>
    </row>
    <row r="16" spans="1:16" x14ac:dyDescent="0.25">
      <c r="A16" s="7" t="s">
        <v>859</v>
      </c>
      <c r="C16" s="90" t="s">
        <v>865</v>
      </c>
      <c r="D16" s="53" t="s">
        <v>21</v>
      </c>
      <c r="G16" s="54">
        <v>161.5</v>
      </c>
      <c r="H16" s="3"/>
      <c r="I16" s="3"/>
      <c r="J16" s="3"/>
      <c r="K16" s="12"/>
      <c r="L16" s="12"/>
    </row>
    <row r="17" spans="1:16" ht="45" x14ac:dyDescent="0.25">
      <c r="A17" s="7" t="s">
        <v>866</v>
      </c>
      <c r="C17" s="90" t="s">
        <v>692</v>
      </c>
      <c r="D17" s="53" t="s">
        <v>487</v>
      </c>
      <c r="G17" s="54">
        <v>148.75</v>
      </c>
      <c r="H17" s="3" t="s">
        <v>867</v>
      </c>
      <c r="I17" s="3" t="s">
        <v>868</v>
      </c>
      <c r="J17" s="91" t="s">
        <v>259</v>
      </c>
      <c r="K17" s="12">
        <v>1</v>
      </c>
      <c r="L17" s="12">
        <v>0.6</v>
      </c>
      <c r="M17" s="13" t="s">
        <v>869</v>
      </c>
      <c r="N17" s="12" t="s">
        <v>134</v>
      </c>
      <c r="O17" t="s">
        <v>33</v>
      </c>
    </row>
    <row r="18" spans="1:16" ht="45.75" thickBot="1" x14ac:dyDescent="0.3">
      <c r="A18" s="7"/>
      <c r="C18" s="90"/>
      <c r="D18" s="53"/>
      <c r="G18" s="54"/>
      <c r="H18" s="3" t="s">
        <v>867</v>
      </c>
      <c r="I18" s="3" t="s">
        <v>870</v>
      </c>
      <c r="J18" s="92" t="s">
        <v>871</v>
      </c>
      <c r="K18" s="93">
        <v>1</v>
      </c>
      <c r="L18" s="12">
        <v>0.56000000000000005</v>
      </c>
      <c r="M18" s="13" t="s">
        <v>869</v>
      </c>
      <c r="N18" s="12" t="s">
        <v>134</v>
      </c>
      <c r="O18" t="s">
        <v>33</v>
      </c>
    </row>
    <row r="19" spans="1:16" ht="15.75" thickBot="1" x14ac:dyDescent="0.3">
      <c r="A19" s="25">
        <v>3</v>
      </c>
      <c r="B19" s="85" t="s">
        <v>45</v>
      </c>
      <c r="C19" s="58" t="s">
        <v>381</v>
      </c>
      <c r="D19" s="58"/>
      <c r="E19" s="53"/>
      <c r="F19" s="53"/>
      <c r="G19" s="60">
        <f>SUM(G13:G18)</f>
        <v>652.25</v>
      </c>
      <c r="H19" s="61"/>
      <c r="I19" s="29"/>
      <c r="J19" s="29"/>
      <c r="K19" s="60">
        <f t="shared" ref="K19:L19" si="0">SUM(K13:K18)</f>
        <v>2</v>
      </c>
      <c r="L19" s="60">
        <f t="shared" si="0"/>
        <v>1.1600000000000001</v>
      </c>
      <c r="M19" s="21"/>
      <c r="N19" s="21"/>
      <c r="O19" s="21"/>
      <c r="P19" s="21"/>
    </row>
    <row r="21" spans="1:16" ht="67.5" customHeight="1" x14ac:dyDescent="0.25">
      <c r="A21" s="153" t="s">
        <v>872</v>
      </c>
      <c r="B21" s="153"/>
      <c r="C21" s="153"/>
      <c r="D21" s="153"/>
      <c r="E21" s="153"/>
      <c r="F21" s="153"/>
      <c r="G21" s="153"/>
      <c r="H21" s="153"/>
      <c r="I21" s="153"/>
      <c r="J21" s="153"/>
      <c r="K21" s="153"/>
      <c r="L21" s="153"/>
      <c r="M21" s="153"/>
      <c r="N21" s="153"/>
      <c r="O21" s="153"/>
      <c r="P21" s="153"/>
    </row>
    <row r="22" spans="1:16" ht="15.75" thickBot="1" x14ac:dyDescent="0.3"/>
    <row r="23" spans="1:16" ht="31.5" thickBot="1" x14ac:dyDescent="0.35">
      <c r="A23" s="4" t="s">
        <v>4</v>
      </c>
      <c r="B23" s="5" t="s">
        <v>100</v>
      </c>
      <c r="C23" s="4" t="s">
        <v>6</v>
      </c>
      <c r="D23" s="4" t="s">
        <v>7</v>
      </c>
      <c r="E23" s="4" t="s">
        <v>8</v>
      </c>
      <c r="F23" s="4" t="s">
        <v>9</v>
      </c>
      <c r="G23" s="4" t="s">
        <v>10</v>
      </c>
      <c r="H23" s="4" t="s">
        <v>11</v>
      </c>
      <c r="I23" s="4" t="s">
        <v>12</v>
      </c>
      <c r="J23" s="4" t="s">
        <v>13</v>
      </c>
      <c r="K23" s="4" t="s">
        <v>14</v>
      </c>
      <c r="L23" s="4" t="s">
        <v>15</v>
      </c>
      <c r="M23" s="4" t="s">
        <v>16</v>
      </c>
      <c r="N23" s="4" t="s">
        <v>17</v>
      </c>
      <c r="O23" s="4" t="s">
        <v>851</v>
      </c>
      <c r="P23" s="6" t="s">
        <v>19</v>
      </c>
    </row>
    <row r="24" spans="1:16" x14ac:dyDescent="0.25">
      <c r="A24" s="7" t="s">
        <v>541</v>
      </c>
      <c r="C24" s="90" t="s">
        <v>873</v>
      </c>
      <c r="D24" s="53"/>
      <c r="G24" s="54">
        <v>461.5</v>
      </c>
      <c r="H24" s="3"/>
      <c r="I24" s="3"/>
      <c r="J24" s="91"/>
      <c r="K24" s="12"/>
      <c r="L24" s="12"/>
    </row>
    <row r="25" spans="1:16" x14ac:dyDescent="0.25">
      <c r="A25" s="7" t="s">
        <v>150</v>
      </c>
      <c r="C25" s="90"/>
      <c r="D25" s="53" t="s">
        <v>674</v>
      </c>
      <c r="G25" s="54"/>
      <c r="H25" s="3"/>
      <c r="I25" s="3"/>
      <c r="J25" s="91"/>
      <c r="K25" s="12"/>
      <c r="L25" s="12"/>
    </row>
    <row r="26" spans="1:16" x14ac:dyDescent="0.25">
      <c r="A26" s="7" t="s">
        <v>874</v>
      </c>
      <c r="C26" s="90" t="s">
        <v>875</v>
      </c>
      <c r="D26" s="53" t="s">
        <v>876</v>
      </c>
      <c r="G26" s="54">
        <v>38</v>
      </c>
      <c r="H26" s="3"/>
      <c r="I26" s="3"/>
      <c r="J26" s="91"/>
      <c r="K26" s="12"/>
      <c r="L26" s="12"/>
    </row>
    <row r="27" spans="1:16" ht="30" x14ac:dyDescent="0.25">
      <c r="A27" s="126" t="s">
        <v>877</v>
      </c>
      <c r="B27" s="131"/>
      <c r="C27" s="145" t="s">
        <v>499</v>
      </c>
      <c r="D27" s="137" t="s">
        <v>878</v>
      </c>
      <c r="E27" s="131"/>
      <c r="F27" s="131"/>
      <c r="G27" s="138">
        <v>30.25</v>
      </c>
      <c r="H27" s="100" t="s">
        <v>879</v>
      </c>
      <c r="I27" s="100" t="s">
        <v>880</v>
      </c>
      <c r="J27" s="146" t="s">
        <v>881</v>
      </c>
      <c r="K27" s="147">
        <v>1</v>
      </c>
      <c r="L27" s="132">
        <v>0.42</v>
      </c>
      <c r="M27" s="28" t="s">
        <v>1877</v>
      </c>
      <c r="N27" s="131" t="s">
        <v>32</v>
      </c>
      <c r="O27" s="131" t="s">
        <v>135</v>
      </c>
      <c r="P27" s="28" t="s">
        <v>880</v>
      </c>
    </row>
    <row r="28" spans="1:16" x14ac:dyDescent="0.25">
      <c r="A28" s="126" t="s">
        <v>882</v>
      </c>
      <c r="B28" s="131"/>
      <c r="C28" s="145" t="s">
        <v>883</v>
      </c>
      <c r="D28" s="137" t="s">
        <v>884</v>
      </c>
      <c r="E28" s="131"/>
      <c r="F28" s="131"/>
      <c r="G28" s="138">
        <v>57.75</v>
      </c>
      <c r="H28" s="100"/>
      <c r="I28" s="100"/>
      <c r="J28" s="148"/>
      <c r="K28" s="132"/>
      <c r="L28" s="132"/>
      <c r="M28" s="131"/>
      <c r="N28" s="131"/>
      <c r="O28" s="131"/>
      <c r="P28" s="131"/>
    </row>
    <row r="29" spans="1:16" x14ac:dyDescent="0.25">
      <c r="A29" s="126" t="s">
        <v>885</v>
      </c>
      <c r="B29" s="131"/>
      <c r="C29" s="145" t="s">
        <v>886</v>
      </c>
      <c r="D29" s="137" t="s">
        <v>527</v>
      </c>
      <c r="E29" s="131"/>
      <c r="F29" s="131"/>
      <c r="G29" s="138">
        <v>7.75</v>
      </c>
      <c r="H29" s="100"/>
      <c r="I29" s="100"/>
      <c r="J29" s="148"/>
      <c r="K29" s="132"/>
      <c r="L29" s="132"/>
      <c r="M29" s="131"/>
      <c r="N29" s="131"/>
      <c r="O29" s="131"/>
      <c r="P29" s="131"/>
    </row>
    <row r="30" spans="1:16" x14ac:dyDescent="0.25">
      <c r="A30" s="126" t="s">
        <v>882</v>
      </c>
      <c r="B30" s="131"/>
      <c r="C30" s="145" t="s">
        <v>887</v>
      </c>
      <c r="D30" s="137" t="s">
        <v>888</v>
      </c>
      <c r="E30" s="131"/>
      <c r="F30" s="131"/>
      <c r="G30" s="138">
        <v>7.75</v>
      </c>
      <c r="H30" s="100"/>
      <c r="I30" s="100"/>
      <c r="J30" s="148"/>
      <c r="K30" s="132"/>
      <c r="L30" s="132"/>
      <c r="M30" s="131"/>
      <c r="N30" s="131"/>
      <c r="O30" s="131"/>
      <c r="P30" s="131"/>
    </row>
    <row r="31" spans="1:16" x14ac:dyDescent="0.25">
      <c r="A31" s="126" t="s">
        <v>889</v>
      </c>
      <c r="B31" s="131"/>
      <c r="C31" s="145" t="s">
        <v>890</v>
      </c>
      <c r="D31" s="137" t="s">
        <v>891</v>
      </c>
      <c r="E31" s="131"/>
      <c r="F31" s="131"/>
      <c r="G31" s="138">
        <v>3</v>
      </c>
      <c r="H31" s="100"/>
      <c r="I31" s="100"/>
      <c r="J31" s="148"/>
      <c r="K31" s="132"/>
      <c r="L31" s="132"/>
      <c r="M31" s="131"/>
      <c r="N31" s="131"/>
      <c r="O31" s="131"/>
      <c r="P31" s="131"/>
    </row>
    <row r="32" spans="1:16" x14ac:dyDescent="0.25">
      <c r="A32" s="126" t="s">
        <v>892</v>
      </c>
      <c r="B32" s="131"/>
      <c r="C32" s="145" t="s">
        <v>893</v>
      </c>
      <c r="D32" s="137" t="s">
        <v>428</v>
      </c>
      <c r="E32" s="131"/>
      <c r="F32" s="131"/>
      <c r="G32" s="138">
        <v>8.25</v>
      </c>
      <c r="H32" s="100"/>
      <c r="I32" s="100"/>
      <c r="J32" s="148"/>
      <c r="K32" s="132"/>
      <c r="L32" s="132"/>
      <c r="M32" s="131"/>
      <c r="N32" s="131"/>
      <c r="O32" s="131"/>
      <c r="P32" s="131"/>
    </row>
    <row r="33" spans="1:16" x14ac:dyDescent="0.25">
      <c r="A33" s="126" t="s">
        <v>889</v>
      </c>
      <c r="B33" s="131"/>
      <c r="C33" s="145" t="s">
        <v>894</v>
      </c>
      <c r="D33" s="137" t="s">
        <v>895</v>
      </c>
      <c r="E33" s="131"/>
      <c r="F33" s="131"/>
      <c r="G33" s="138">
        <v>8.25</v>
      </c>
      <c r="H33" s="100"/>
      <c r="I33" s="100"/>
      <c r="J33" s="148"/>
      <c r="K33" s="132"/>
      <c r="L33" s="132"/>
      <c r="M33" s="131"/>
      <c r="N33" s="131"/>
      <c r="O33" s="131"/>
      <c r="P33" s="131"/>
    </row>
    <row r="34" spans="1:16" x14ac:dyDescent="0.25">
      <c r="A34" s="126" t="s">
        <v>896</v>
      </c>
      <c r="B34" s="131"/>
      <c r="C34" s="145" t="s">
        <v>897</v>
      </c>
      <c r="D34" s="137"/>
      <c r="E34" s="131"/>
      <c r="F34" s="131"/>
      <c r="G34" s="138">
        <v>14.25</v>
      </c>
      <c r="H34" s="100"/>
      <c r="I34" s="100"/>
      <c r="J34" s="148"/>
      <c r="K34" s="132"/>
      <c r="L34" s="132"/>
      <c r="M34" s="131"/>
      <c r="N34" s="131"/>
      <c r="O34" s="131"/>
      <c r="P34" s="131"/>
    </row>
    <row r="35" spans="1:16" x14ac:dyDescent="0.25">
      <c r="A35" s="126" t="s">
        <v>157</v>
      </c>
      <c r="B35" s="131"/>
      <c r="C35" s="145"/>
      <c r="D35" s="137" t="s">
        <v>898</v>
      </c>
      <c r="E35" s="131"/>
      <c r="F35" s="131"/>
      <c r="G35" s="138"/>
      <c r="H35" s="100"/>
      <c r="I35" s="100"/>
      <c r="J35" s="148"/>
      <c r="K35" s="132"/>
      <c r="L35" s="132"/>
      <c r="M35" s="131"/>
      <c r="N35" s="131"/>
      <c r="O35" s="131"/>
      <c r="P35" s="131"/>
    </row>
    <row r="36" spans="1:16" ht="45" x14ac:dyDescent="0.25">
      <c r="A36" s="126" t="s">
        <v>90</v>
      </c>
      <c r="B36" s="131"/>
      <c r="C36" s="145" t="s">
        <v>899</v>
      </c>
      <c r="D36" s="137"/>
      <c r="E36" s="131"/>
      <c r="F36" s="131"/>
      <c r="G36" s="138">
        <v>118.5</v>
      </c>
      <c r="H36" s="100" t="s">
        <v>409</v>
      </c>
      <c r="I36" s="100" t="s">
        <v>900</v>
      </c>
      <c r="J36" s="148" t="s">
        <v>97</v>
      </c>
      <c r="K36" s="132">
        <v>1</v>
      </c>
      <c r="L36" s="132">
        <v>0.4</v>
      </c>
      <c r="M36" s="28" t="s">
        <v>1818</v>
      </c>
      <c r="N36" s="131" t="s">
        <v>32</v>
      </c>
      <c r="O36" s="131" t="s">
        <v>33</v>
      </c>
      <c r="P36" s="131"/>
    </row>
    <row r="37" spans="1:16" ht="45" x14ac:dyDescent="0.25">
      <c r="A37" s="126" t="s">
        <v>90</v>
      </c>
      <c r="B37" s="131"/>
      <c r="C37" s="145"/>
      <c r="D37" s="137"/>
      <c r="E37" s="131"/>
      <c r="F37" s="131"/>
      <c r="G37" s="138"/>
      <c r="H37" s="100" t="s">
        <v>901</v>
      </c>
      <c r="I37" s="100" t="s">
        <v>199</v>
      </c>
      <c r="J37" s="148" t="s">
        <v>31</v>
      </c>
      <c r="K37" s="132">
        <v>1</v>
      </c>
      <c r="L37" s="132">
        <v>0.39</v>
      </c>
      <c r="M37" s="28" t="s">
        <v>1878</v>
      </c>
      <c r="N37" s="132" t="s">
        <v>32</v>
      </c>
      <c r="O37" s="131" t="s">
        <v>33</v>
      </c>
      <c r="P37" s="28" t="s">
        <v>199</v>
      </c>
    </row>
    <row r="38" spans="1:16" ht="45" x14ac:dyDescent="0.25">
      <c r="A38" s="126" t="s">
        <v>90</v>
      </c>
      <c r="B38" s="131"/>
      <c r="C38" s="145"/>
      <c r="D38" s="137"/>
      <c r="E38" s="131"/>
      <c r="F38" s="131"/>
      <c r="G38" s="138"/>
      <c r="H38" s="100" t="s">
        <v>902</v>
      </c>
      <c r="I38" s="100" t="s">
        <v>903</v>
      </c>
      <c r="J38" s="148" t="s">
        <v>31</v>
      </c>
      <c r="K38" s="132">
        <v>1</v>
      </c>
      <c r="L38" s="132">
        <v>0.39</v>
      </c>
      <c r="M38" s="28" t="s">
        <v>1879</v>
      </c>
      <c r="N38" s="132" t="s">
        <v>32</v>
      </c>
      <c r="O38" s="131" t="s">
        <v>135</v>
      </c>
      <c r="P38" s="131"/>
    </row>
    <row r="39" spans="1:16" ht="45.75" thickBot="1" x14ac:dyDescent="0.3">
      <c r="A39" s="126" t="s">
        <v>90</v>
      </c>
      <c r="B39" s="131"/>
      <c r="C39" s="145"/>
      <c r="D39" s="137"/>
      <c r="E39" s="131"/>
      <c r="F39" s="131"/>
      <c r="G39" s="138"/>
      <c r="H39" s="100" t="s">
        <v>904</v>
      </c>
      <c r="I39" s="100" t="s">
        <v>170</v>
      </c>
      <c r="J39" s="148" t="s">
        <v>601</v>
      </c>
      <c r="K39" s="132">
        <v>1</v>
      </c>
      <c r="L39" s="132">
        <v>0.33</v>
      </c>
      <c r="M39" s="28" t="s">
        <v>1880</v>
      </c>
      <c r="N39" s="132" t="s">
        <v>134</v>
      </c>
      <c r="O39" s="131" t="s">
        <v>135</v>
      </c>
      <c r="P39" s="131"/>
    </row>
    <row r="40" spans="1:16" ht="15.75" thickBot="1" x14ac:dyDescent="0.3">
      <c r="A40" s="25">
        <v>11</v>
      </c>
      <c r="B40" s="85" t="s">
        <v>45</v>
      </c>
      <c r="C40" s="58" t="s">
        <v>493</v>
      </c>
      <c r="D40" s="58"/>
      <c r="E40" s="53"/>
      <c r="F40" s="53"/>
      <c r="G40" s="60">
        <f>SUM(G24:G39)</f>
        <v>755.25</v>
      </c>
      <c r="H40" s="61"/>
      <c r="I40" s="29"/>
      <c r="J40" s="29"/>
      <c r="K40" s="60">
        <f t="shared" ref="K40:L40" si="1">SUM(K24:K39)</f>
        <v>5</v>
      </c>
      <c r="L40" s="60">
        <f t="shared" si="1"/>
        <v>1.9300000000000002</v>
      </c>
      <c r="M40" s="21"/>
      <c r="N40" s="21"/>
      <c r="O40" s="21"/>
      <c r="P40" s="21"/>
    </row>
    <row r="42" spans="1:16" ht="97.5" customHeight="1" x14ac:dyDescent="0.25">
      <c r="A42" s="153" t="s">
        <v>905</v>
      </c>
      <c r="B42" s="153"/>
      <c r="C42" s="153"/>
      <c r="D42" s="153"/>
      <c r="E42" s="153"/>
      <c r="F42" s="153"/>
      <c r="G42" s="153"/>
      <c r="H42" s="153"/>
      <c r="I42" s="153"/>
      <c r="J42" s="153"/>
      <c r="K42" s="153"/>
      <c r="L42" s="153"/>
      <c r="M42" s="153"/>
      <c r="N42" s="153"/>
      <c r="O42" s="153"/>
      <c r="P42" s="153"/>
    </row>
    <row r="43" spans="1:16" ht="15.75" thickBot="1" x14ac:dyDescent="0.3"/>
    <row r="44" spans="1:16" ht="31.5" thickBot="1" x14ac:dyDescent="0.35">
      <c r="A44" s="4" t="s">
        <v>4</v>
      </c>
      <c r="B44" s="5" t="s">
        <v>156</v>
      </c>
      <c r="C44" s="4" t="s">
        <v>6</v>
      </c>
      <c r="D44" s="4" t="s">
        <v>7</v>
      </c>
      <c r="E44" s="4" t="s">
        <v>8</v>
      </c>
      <c r="F44" s="4" t="s">
        <v>9</v>
      </c>
      <c r="G44" s="4" t="s">
        <v>10</v>
      </c>
      <c r="H44" s="4" t="s">
        <v>11</v>
      </c>
      <c r="I44" s="4" t="s">
        <v>12</v>
      </c>
      <c r="J44" s="4" t="s">
        <v>13</v>
      </c>
      <c r="K44" s="4" t="s">
        <v>14</v>
      </c>
      <c r="L44" s="4" t="s">
        <v>15</v>
      </c>
      <c r="M44" s="4" t="s">
        <v>16</v>
      </c>
      <c r="N44" s="4" t="s">
        <v>17</v>
      </c>
      <c r="O44" s="4" t="s">
        <v>851</v>
      </c>
      <c r="P44" s="6" t="s">
        <v>19</v>
      </c>
    </row>
    <row r="45" spans="1:16" x14ac:dyDescent="0.25">
      <c r="A45" s="7" t="s">
        <v>90</v>
      </c>
      <c r="C45" s="90"/>
      <c r="D45" s="53" t="s">
        <v>758</v>
      </c>
      <c r="G45" s="54"/>
      <c r="H45" s="3"/>
      <c r="I45" s="3"/>
      <c r="J45" s="91"/>
      <c r="K45" s="12"/>
      <c r="L45" s="12"/>
    </row>
    <row r="46" spans="1:16" x14ac:dyDescent="0.25">
      <c r="A46" s="7" t="s">
        <v>449</v>
      </c>
      <c r="C46" s="90" t="s">
        <v>906</v>
      </c>
      <c r="D46" s="53" t="s">
        <v>907</v>
      </c>
      <c r="G46" s="54">
        <v>387.25</v>
      </c>
      <c r="H46" s="3"/>
      <c r="I46" s="3"/>
      <c r="J46" s="91"/>
      <c r="K46" s="12"/>
      <c r="L46" s="12"/>
    </row>
    <row r="47" spans="1:16" x14ac:dyDescent="0.25">
      <c r="A47" s="7" t="s">
        <v>908</v>
      </c>
      <c r="C47" s="90" t="s">
        <v>909</v>
      </c>
      <c r="D47" s="53" t="s">
        <v>54</v>
      </c>
      <c r="G47" s="54">
        <v>28.75</v>
      </c>
      <c r="H47" s="3"/>
      <c r="I47" s="3"/>
      <c r="J47" s="91"/>
      <c r="K47" s="12"/>
      <c r="L47" s="12"/>
    </row>
    <row r="48" spans="1:16" x14ac:dyDescent="0.25">
      <c r="A48" s="7" t="s">
        <v>910</v>
      </c>
      <c r="C48" s="90" t="s">
        <v>911</v>
      </c>
      <c r="D48" s="53" t="s">
        <v>912</v>
      </c>
      <c r="G48" s="54">
        <v>34</v>
      </c>
      <c r="H48" s="3"/>
      <c r="I48" s="3"/>
      <c r="J48" s="91"/>
      <c r="K48" s="12"/>
      <c r="L48" s="12"/>
    </row>
    <row r="49" spans="1:16" x14ac:dyDescent="0.25">
      <c r="A49" s="7" t="s">
        <v>913</v>
      </c>
      <c r="C49" s="90" t="s">
        <v>914</v>
      </c>
      <c r="D49" s="53" t="s">
        <v>915</v>
      </c>
      <c r="G49" s="54">
        <v>19.25</v>
      </c>
      <c r="H49" s="3"/>
      <c r="I49" s="3"/>
      <c r="J49" s="91"/>
      <c r="K49" s="12"/>
      <c r="L49" s="12"/>
    </row>
    <row r="50" spans="1:16" x14ac:dyDescent="0.25">
      <c r="A50" s="7" t="s">
        <v>449</v>
      </c>
      <c r="C50" s="90" t="s">
        <v>297</v>
      </c>
      <c r="D50" s="53" t="s">
        <v>227</v>
      </c>
      <c r="G50" s="54">
        <v>16</v>
      </c>
      <c r="H50" s="3"/>
      <c r="I50" s="3"/>
      <c r="J50" s="91"/>
      <c r="K50" s="12"/>
      <c r="L50" s="12"/>
    </row>
    <row r="51" spans="1:16" x14ac:dyDescent="0.25">
      <c r="A51" s="7" t="s">
        <v>916</v>
      </c>
      <c r="C51" s="90" t="s">
        <v>917</v>
      </c>
      <c r="D51" s="53" t="s">
        <v>918</v>
      </c>
      <c r="G51" s="54">
        <v>11.5</v>
      </c>
      <c r="H51" s="3"/>
      <c r="I51" s="3"/>
      <c r="J51" s="91"/>
      <c r="K51" s="12"/>
      <c r="L51" s="12"/>
    </row>
    <row r="52" spans="1:16" x14ac:dyDescent="0.25">
      <c r="A52" s="7" t="s">
        <v>449</v>
      </c>
      <c r="C52" s="90" t="s">
        <v>110</v>
      </c>
      <c r="D52" s="53" t="s">
        <v>919</v>
      </c>
      <c r="G52" s="54">
        <v>11.5</v>
      </c>
      <c r="H52" s="3"/>
      <c r="I52" s="3"/>
      <c r="J52" s="91"/>
      <c r="K52" s="12"/>
      <c r="L52" s="12"/>
    </row>
    <row r="53" spans="1:16" x14ac:dyDescent="0.25">
      <c r="A53" s="7" t="s">
        <v>920</v>
      </c>
      <c r="C53" s="90" t="s">
        <v>921</v>
      </c>
      <c r="D53" s="53" t="s">
        <v>922</v>
      </c>
      <c r="G53" s="54">
        <v>11.25</v>
      </c>
      <c r="H53" s="3"/>
      <c r="I53" s="3"/>
      <c r="J53" s="91"/>
      <c r="K53" s="12"/>
      <c r="L53" s="12"/>
    </row>
    <row r="54" spans="1:16" ht="45" x14ac:dyDescent="0.25">
      <c r="A54" s="126" t="s">
        <v>449</v>
      </c>
      <c r="B54" s="131"/>
      <c r="C54" s="145" t="s">
        <v>864</v>
      </c>
      <c r="D54" s="137"/>
      <c r="E54" s="131"/>
      <c r="F54" s="131"/>
      <c r="G54" s="138">
        <v>11.25</v>
      </c>
      <c r="H54" s="100" t="s">
        <v>826</v>
      </c>
      <c r="I54" s="100" t="s">
        <v>733</v>
      </c>
      <c r="J54" s="148" t="s">
        <v>445</v>
      </c>
      <c r="K54" s="132">
        <v>1</v>
      </c>
      <c r="L54" s="132">
        <v>0.38</v>
      </c>
      <c r="M54" s="28" t="s">
        <v>827</v>
      </c>
      <c r="N54" s="131" t="s">
        <v>134</v>
      </c>
      <c r="O54" s="131" t="s">
        <v>33</v>
      </c>
      <c r="P54" s="135" t="s">
        <v>733</v>
      </c>
    </row>
    <row r="55" spans="1:16" ht="30" x14ac:dyDescent="0.25">
      <c r="A55" s="126"/>
      <c r="B55" s="131"/>
      <c r="C55" s="145"/>
      <c r="D55" s="137"/>
      <c r="E55" s="131"/>
      <c r="F55" s="131"/>
      <c r="G55" s="138"/>
      <c r="H55" s="100" t="s">
        <v>443</v>
      </c>
      <c r="I55" s="100" t="s">
        <v>923</v>
      </c>
      <c r="J55" s="148" t="s">
        <v>924</v>
      </c>
      <c r="K55" s="132">
        <v>1</v>
      </c>
      <c r="L55" s="132">
        <v>0.45</v>
      </c>
      <c r="M55" s="28" t="s">
        <v>1821</v>
      </c>
      <c r="N55" s="132" t="s">
        <v>32</v>
      </c>
      <c r="O55" s="131" t="s">
        <v>33</v>
      </c>
      <c r="P55" s="131"/>
    </row>
    <row r="56" spans="1:16" ht="30" x14ac:dyDescent="0.25">
      <c r="A56" s="126"/>
      <c r="B56" s="131"/>
      <c r="C56" s="145"/>
      <c r="D56" s="137"/>
      <c r="E56" s="131"/>
      <c r="F56" s="131"/>
      <c r="G56" s="138"/>
      <c r="H56" s="100" t="s">
        <v>443</v>
      </c>
      <c r="I56" s="100" t="s">
        <v>447</v>
      </c>
      <c r="J56" s="148" t="s">
        <v>663</v>
      </c>
      <c r="K56" s="132">
        <v>1</v>
      </c>
      <c r="L56" s="132">
        <v>0.37</v>
      </c>
      <c r="M56" s="28" t="s">
        <v>1821</v>
      </c>
      <c r="N56" s="132" t="s">
        <v>32</v>
      </c>
      <c r="O56" s="131" t="s">
        <v>33</v>
      </c>
      <c r="P56" s="135" t="s">
        <v>447</v>
      </c>
    </row>
    <row r="57" spans="1:16" ht="30" x14ac:dyDescent="0.25">
      <c r="A57" s="126" t="s">
        <v>822</v>
      </c>
      <c r="B57" s="131"/>
      <c r="C57" s="145"/>
      <c r="D57" s="137" t="s">
        <v>925</v>
      </c>
      <c r="E57" s="131"/>
      <c r="F57" s="131"/>
      <c r="G57" s="138"/>
      <c r="H57" s="100" t="s">
        <v>443</v>
      </c>
      <c r="I57" s="100" t="s">
        <v>447</v>
      </c>
      <c r="J57" s="148" t="s">
        <v>617</v>
      </c>
      <c r="K57" s="132">
        <v>1</v>
      </c>
      <c r="L57" s="132">
        <v>0.36</v>
      </c>
      <c r="M57" s="28" t="s">
        <v>1821</v>
      </c>
      <c r="N57" s="132" t="s">
        <v>32</v>
      </c>
      <c r="O57" s="131" t="s">
        <v>33</v>
      </c>
      <c r="P57" s="135" t="s">
        <v>447</v>
      </c>
    </row>
    <row r="58" spans="1:16" x14ac:dyDescent="0.25">
      <c r="A58" s="126" t="s">
        <v>926</v>
      </c>
      <c r="B58" s="131"/>
      <c r="C58" s="145" t="s">
        <v>927</v>
      </c>
      <c r="D58" s="137"/>
      <c r="E58" s="131"/>
      <c r="F58" s="131"/>
      <c r="G58" s="138">
        <v>19</v>
      </c>
      <c r="H58" s="100"/>
      <c r="I58" s="100"/>
      <c r="J58" s="148"/>
      <c r="K58" s="132"/>
      <c r="L58" s="132"/>
      <c r="M58" s="131"/>
      <c r="N58" s="131"/>
      <c r="O58" s="131"/>
      <c r="P58" s="131"/>
    </row>
    <row r="59" spans="1:16" x14ac:dyDescent="0.25">
      <c r="A59" s="126" t="s">
        <v>928</v>
      </c>
      <c r="B59" s="131"/>
      <c r="C59" s="145"/>
      <c r="D59" s="137" t="s">
        <v>742</v>
      </c>
      <c r="E59" s="131"/>
      <c r="F59" s="131"/>
      <c r="G59" s="138"/>
      <c r="H59" s="100"/>
      <c r="I59" s="100"/>
      <c r="J59" s="148"/>
      <c r="K59" s="132"/>
      <c r="L59" s="132"/>
      <c r="M59" s="131"/>
      <c r="N59" s="131"/>
      <c r="O59" s="131"/>
      <c r="P59" s="131"/>
    </row>
    <row r="60" spans="1:16" x14ac:dyDescent="0.25">
      <c r="A60" s="126" t="s">
        <v>438</v>
      </c>
      <c r="B60" s="131"/>
      <c r="C60" s="145" t="s">
        <v>929</v>
      </c>
      <c r="D60" s="137"/>
      <c r="E60" s="131"/>
      <c r="F60" s="131"/>
      <c r="G60" s="138">
        <v>19.25</v>
      </c>
      <c r="H60" s="100"/>
      <c r="I60" s="100"/>
      <c r="J60" s="148"/>
      <c r="K60" s="132"/>
      <c r="L60" s="132"/>
      <c r="M60" s="131"/>
      <c r="N60" s="131"/>
      <c r="O60" s="131"/>
      <c r="P60" s="131"/>
    </row>
    <row r="61" spans="1:16" x14ac:dyDescent="0.25">
      <c r="A61" s="126" t="s">
        <v>449</v>
      </c>
      <c r="B61" s="131"/>
      <c r="C61" s="145"/>
      <c r="D61" s="137" t="s">
        <v>930</v>
      </c>
      <c r="E61" s="131"/>
      <c r="F61" s="131"/>
      <c r="G61" s="138"/>
      <c r="H61" s="100"/>
      <c r="I61" s="100"/>
      <c r="J61" s="148"/>
      <c r="K61" s="132"/>
      <c r="L61" s="132"/>
      <c r="M61" s="131"/>
      <c r="N61" s="131"/>
      <c r="O61" s="131"/>
      <c r="P61" s="131"/>
    </row>
    <row r="62" spans="1:16" ht="30" x14ac:dyDescent="0.25">
      <c r="A62" s="126" t="s">
        <v>330</v>
      </c>
      <c r="B62" s="131"/>
      <c r="C62" s="145" t="s">
        <v>931</v>
      </c>
      <c r="D62" s="137"/>
      <c r="E62" s="131"/>
      <c r="F62" s="131"/>
      <c r="G62" s="138">
        <v>171.25</v>
      </c>
      <c r="H62" s="146" t="s">
        <v>1883</v>
      </c>
      <c r="I62" s="100" t="s">
        <v>338</v>
      </c>
      <c r="J62" s="148" t="s">
        <v>509</v>
      </c>
      <c r="K62" s="132">
        <v>1</v>
      </c>
      <c r="L62" s="132">
        <v>0.33</v>
      </c>
      <c r="M62" s="28" t="s">
        <v>1882</v>
      </c>
      <c r="N62" s="132" t="s">
        <v>32</v>
      </c>
      <c r="O62" s="131" t="s">
        <v>135</v>
      </c>
      <c r="P62" s="135" t="s">
        <v>338</v>
      </c>
    </row>
    <row r="63" spans="1:16" ht="45" x14ac:dyDescent="0.25">
      <c r="A63" s="126" t="s">
        <v>330</v>
      </c>
      <c r="B63" s="131"/>
      <c r="C63" s="145"/>
      <c r="D63" s="137"/>
      <c r="E63" s="131"/>
      <c r="F63" s="131"/>
      <c r="G63" s="138"/>
      <c r="H63" s="100" t="s">
        <v>932</v>
      </c>
      <c r="I63" s="148" t="s">
        <v>336</v>
      </c>
      <c r="J63" s="148" t="s">
        <v>31</v>
      </c>
      <c r="K63" s="132">
        <v>1</v>
      </c>
      <c r="L63" s="132">
        <v>0.3</v>
      </c>
      <c r="M63" s="28" t="s">
        <v>1807</v>
      </c>
      <c r="N63" s="132" t="s">
        <v>32</v>
      </c>
      <c r="O63" s="131" t="s">
        <v>33</v>
      </c>
      <c r="P63" s="135" t="s">
        <v>336</v>
      </c>
    </row>
    <row r="64" spans="1:16" ht="45" x14ac:dyDescent="0.25">
      <c r="A64" s="126" t="s">
        <v>330</v>
      </c>
      <c r="B64" s="131"/>
      <c r="C64" s="145"/>
      <c r="D64" s="137"/>
      <c r="E64" s="131"/>
      <c r="F64" s="131"/>
      <c r="G64" s="138"/>
      <c r="H64" s="100" t="s">
        <v>933</v>
      </c>
      <c r="I64" s="100" t="s">
        <v>338</v>
      </c>
      <c r="J64" s="148" t="s">
        <v>31</v>
      </c>
      <c r="K64" s="132">
        <v>1</v>
      </c>
      <c r="L64" s="132">
        <v>0.36</v>
      </c>
      <c r="M64" s="28" t="s">
        <v>1916</v>
      </c>
      <c r="N64" s="132" t="s">
        <v>134</v>
      </c>
      <c r="O64" s="131" t="s">
        <v>33</v>
      </c>
      <c r="P64" s="135" t="s">
        <v>338</v>
      </c>
    </row>
    <row r="65" spans="1:16" ht="30" x14ac:dyDescent="0.25">
      <c r="A65" s="126" t="s">
        <v>330</v>
      </c>
      <c r="B65" s="131"/>
      <c r="C65" s="145"/>
      <c r="D65" s="137" t="s">
        <v>485</v>
      </c>
      <c r="E65" s="131"/>
      <c r="F65" s="131"/>
      <c r="G65" s="138"/>
      <c r="H65" s="100" t="s">
        <v>341</v>
      </c>
      <c r="I65" s="100" t="s">
        <v>342</v>
      </c>
      <c r="J65" s="148" t="s">
        <v>31</v>
      </c>
      <c r="K65" s="132">
        <v>1</v>
      </c>
      <c r="L65" s="132">
        <v>0.34</v>
      </c>
      <c r="M65" s="28" t="s">
        <v>1809</v>
      </c>
      <c r="N65" s="132" t="s">
        <v>32</v>
      </c>
      <c r="O65" s="131" t="s">
        <v>135</v>
      </c>
      <c r="P65" s="28" t="s">
        <v>342</v>
      </c>
    </row>
    <row r="66" spans="1:16" x14ac:dyDescent="0.25">
      <c r="A66" s="126" t="s">
        <v>496</v>
      </c>
      <c r="B66" s="131"/>
      <c r="C66" s="145" t="s">
        <v>440</v>
      </c>
      <c r="D66" s="137" t="s">
        <v>934</v>
      </c>
      <c r="E66" s="131"/>
      <c r="F66" s="131"/>
      <c r="G66" s="138">
        <v>21</v>
      </c>
      <c r="H66" s="100"/>
      <c r="I66" s="100"/>
      <c r="J66" s="148"/>
      <c r="K66" s="132"/>
      <c r="L66" s="132"/>
      <c r="M66" s="135"/>
      <c r="N66" s="131"/>
      <c r="O66" s="131"/>
      <c r="P66" s="131"/>
    </row>
    <row r="67" spans="1:16" ht="30.75" thickBot="1" x14ac:dyDescent="0.3">
      <c r="A67" s="126" t="s">
        <v>343</v>
      </c>
      <c r="B67" s="131"/>
      <c r="C67" s="145" t="s">
        <v>935</v>
      </c>
      <c r="D67" s="137"/>
      <c r="E67" s="131"/>
      <c r="F67" s="131"/>
      <c r="G67" s="138">
        <v>20</v>
      </c>
      <c r="H67" s="100" t="s">
        <v>253</v>
      </c>
      <c r="I67" s="100" t="s">
        <v>274</v>
      </c>
      <c r="J67" s="148" t="s">
        <v>936</v>
      </c>
      <c r="K67" s="132">
        <v>1</v>
      </c>
      <c r="L67" s="132">
        <v>0.32</v>
      </c>
      <c r="M67" s="28" t="s">
        <v>1881</v>
      </c>
      <c r="N67" s="132" t="s">
        <v>32</v>
      </c>
      <c r="O67" s="131" t="s">
        <v>33</v>
      </c>
      <c r="P67" s="131"/>
    </row>
    <row r="68" spans="1:16" ht="15.75" thickBot="1" x14ac:dyDescent="0.3">
      <c r="A68" s="25">
        <v>11</v>
      </c>
      <c r="B68" s="85" t="s">
        <v>45</v>
      </c>
      <c r="C68" s="58" t="s">
        <v>98</v>
      </c>
      <c r="D68" s="58"/>
      <c r="E68" s="53"/>
      <c r="F68" s="53"/>
      <c r="G68" s="60">
        <f>SUM(G45:G67)</f>
        <v>781.25</v>
      </c>
      <c r="H68" s="61"/>
      <c r="I68" s="29"/>
      <c r="J68" s="29"/>
      <c r="K68" s="60">
        <f t="shared" ref="K68:L68" si="2">SUM(K45:K67)</f>
        <v>9</v>
      </c>
      <c r="L68" s="60">
        <f t="shared" si="2"/>
        <v>3.2099999999999995</v>
      </c>
      <c r="M68" s="21"/>
      <c r="N68" s="21"/>
      <c r="O68" s="21"/>
      <c r="P68" s="21"/>
    </row>
    <row r="69" spans="1:16" x14ac:dyDescent="0.25">
      <c r="A69" s="75"/>
      <c r="C69" s="53"/>
      <c r="D69" s="53"/>
      <c r="E69" s="53"/>
      <c r="F69" s="53"/>
      <c r="G69" s="12"/>
      <c r="H69" s="3"/>
      <c r="I69" s="3"/>
      <c r="J69" s="3"/>
      <c r="K69" s="12"/>
      <c r="L69" s="12"/>
    </row>
    <row r="70" spans="1:16" ht="150.75" customHeight="1" x14ac:dyDescent="0.25">
      <c r="A70" s="151" t="s">
        <v>1884</v>
      </c>
      <c r="B70" s="151"/>
      <c r="C70" s="151"/>
      <c r="D70" s="151"/>
      <c r="E70" s="151"/>
      <c r="F70" s="151"/>
      <c r="G70" s="151"/>
      <c r="H70" s="151"/>
      <c r="I70" s="151"/>
      <c r="J70" s="151"/>
      <c r="K70" s="151"/>
      <c r="L70" s="151"/>
      <c r="M70" s="151"/>
      <c r="N70" s="151"/>
      <c r="O70" s="151"/>
      <c r="P70" s="151"/>
    </row>
    <row r="71" spans="1:16" ht="15.75" thickBot="1" x14ac:dyDescent="0.3"/>
    <row r="72" spans="1:16" ht="31.5" thickBot="1" x14ac:dyDescent="0.35">
      <c r="A72" s="4" t="s">
        <v>4</v>
      </c>
      <c r="B72" s="5" t="s">
        <v>212</v>
      </c>
      <c r="C72" s="4" t="s">
        <v>6</v>
      </c>
      <c r="D72" s="4" t="s">
        <v>7</v>
      </c>
      <c r="E72" s="4" t="s">
        <v>8</v>
      </c>
      <c r="F72" s="4" t="s">
        <v>9</v>
      </c>
      <c r="G72" s="4" t="s">
        <v>10</v>
      </c>
      <c r="H72" s="4" t="s">
        <v>11</v>
      </c>
      <c r="I72" s="4" t="s">
        <v>12</v>
      </c>
      <c r="J72" s="4" t="s">
        <v>13</v>
      </c>
      <c r="K72" s="4" t="s">
        <v>14</v>
      </c>
      <c r="L72" s="4" t="s">
        <v>15</v>
      </c>
      <c r="M72" s="4" t="s">
        <v>16</v>
      </c>
      <c r="N72" s="4" t="s">
        <v>17</v>
      </c>
      <c r="O72" s="4" t="s">
        <v>851</v>
      </c>
      <c r="P72" s="6" t="s">
        <v>19</v>
      </c>
    </row>
    <row r="73" spans="1:16" x14ac:dyDescent="0.25">
      <c r="A73" s="7" t="s">
        <v>24</v>
      </c>
      <c r="C73" s="90"/>
      <c r="D73" s="53" t="s">
        <v>937</v>
      </c>
      <c r="G73" s="54"/>
      <c r="H73" s="3"/>
      <c r="I73" s="3"/>
      <c r="J73" s="91"/>
      <c r="K73" s="12"/>
      <c r="L73" s="12"/>
    </row>
    <row r="74" spans="1:16" x14ac:dyDescent="0.25">
      <c r="A74" s="7" t="s">
        <v>938</v>
      </c>
      <c r="C74" s="90" t="s">
        <v>939</v>
      </c>
      <c r="D74" s="53" t="s">
        <v>940</v>
      </c>
      <c r="G74" s="54">
        <v>171.25</v>
      </c>
      <c r="H74" s="3"/>
      <c r="I74" s="3"/>
      <c r="J74" s="91"/>
      <c r="K74" s="12"/>
      <c r="L74" s="12"/>
    </row>
    <row r="75" spans="1:16" x14ac:dyDescent="0.25">
      <c r="A75" s="7" t="s">
        <v>941</v>
      </c>
      <c r="C75" s="90" t="s">
        <v>69</v>
      </c>
      <c r="D75" s="53"/>
      <c r="G75" s="54">
        <v>6.5</v>
      </c>
      <c r="H75" s="3"/>
      <c r="I75" s="3"/>
      <c r="J75" s="91"/>
      <c r="K75" s="12"/>
      <c r="L75" s="12"/>
    </row>
    <row r="76" spans="1:16" ht="45" x14ac:dyDescent="0.25">
      <c r="A76" s="126" t="s">
        <v>942</v>
      </c>
      <c r="B76" s="131"/>
      <c r="C76" s="145"/>
      <c r="D76" s="137" t="s">
        <v>925</v>
      </c>
      <c r="E76" s="131"/>
      <c r="F76" s="131"/>
      <c r="G76" s="138"/>
      <c r="H76" s="100" t="s">
        <v>943</v>
      </c>
      <c r="I76" s="100" t="s">
        <v>944</v>
      </c>
      <c r="J76" s="148" t="s">
        <v>31</v>
      </c>
      <c r="K76" s="132">
        <v>1</v>
      </c>
      <c r="L76" s="132">
        <v>0.4</v>
      </c>
      <c r="M76" s="28" t="s">
        <v>1885</v>
      </c>
      <c r="N76" s="132" t="s">
        <v>32</v>
      </c>
      <c r="O76" s="131" t="s">
        <v>33</v>
      </c>
      <c r="P76" s="131"/>
    </row>
    <row r="77" spans="1:16" x14ac:dyDescent="0.25">
      <c r="A77" s="126" t="s">
        <v>945</v>
      </c>
      <c r="B77" s="131"/>
      <c r="C77" s="145" t="s">
        <v>130</v>
      </c>
      <c r="D77" s="137"/>
      <c r="E77" s="131"/>
      <c r="F77" s="131"/>
      <c r="G77" s="138">
        <v>15</v>
      </c>
      <c r="H77" s="100"/>
      <c r="I77" s="100"/>
      <c r="J77" s="148"/>
      <c r="K77" s="132"/>
      <c r="L77" s="132"/>
      <c r="M77" s="131"/>
      <c r="N77" s="131"/>
      <c r="O77" s="131"/>
      <c r="P77" s="131"/>
    </row>
    <row r="78" spans="1:16" x14ac:dyDescent="0.25">
      <c r="A78" s="126" t="s">
        <v>946</v>
      </c>
      <c r="B78" s="131"/>
      <c r="C78" s="145" t="s">
        <v>131</v>
      </c>
      <c r="D78" s="137" t="s">
        <v>947</v>
      </c>
      <c r="E78" s="131"/>
      <c r="F78" s="131"/>
      <c r="G78" s="138"/>
      <c r="H78" s="100"/>
      <c r="I78" s="100"/>
      <c r="J78" s="148"/>
      <c r="K78" s="132"/>
      <c r="L78" s="132"/>
      <c r="M78" s="131"/>
      <c r="N78" s="131"/>
      <c r="O78" s="131"/>
      <c r="P78" s="131"/>
    </row>
    <row r="79" spans="1:16" x14ac:dyDescent="0.25">
      <c r="A79" s="126" t="s">
        <v>948</v>
      </c>
      <c r="B79" s="131"/>
      <c r="C79" s="145" t="s">
        <v>82</v>
      </c>
      <c r="D79" s="137" t="s">
        <v>949</v>
      </c>
      <c r="E79" s="131"/>
      <c r="F79" s="131"/>
      <c r="G79" s="138">
        <v>12.25</v>
      </c>
      <c r="H79" s="100"/>
      <c r="I79" s="100"/>
      <c r="J79" s="148"/>
      <c r="K79" s="132"/>
      <c r="L79" s="132"/>
      <c r="M79" s="131"/>
      <c r="N79" s="131"/>
      <c r="O79" s="131"/>
      <c r="P79" s="131"/>
    </row>
    <row r="80" spans="1:16" x14ac:dyDescent="0.25">
      <c r="A80" s="126" t="s">
        <v>950</v>
      </c>
      <c r="B80" s="131"/>
      <c r="C80" s="145" t="s">
        <v>951</v>
      </c>
      <c r="D80" s="137" t="s">
        <v>428</v>
      </c>
      <c r="E80" s="131"/>
      <c r="F80" s="131"/>
      <c r="G80" s="138">
        <v>32</v>
      </c>
      <c r="H80" s="100"/>
      <c r="I80" s="100"/>
      <c r="J80" s="148"/>
      <c r="K80" s="132"/>
      <c r="L80" s="132"/>
      <c r="M80" s="131"/>
      <c r="N80" s="131"/>
      <c r="O80" s="131"/>
      <c r="P80" s="131"/>
    </row>
    <row r="81" spans="1:16" x14ac:dyDescent="0.25">
      <c r="A81" s="126" t="s">
        <v>952</v>
      </c>
      <c r="B81" s="131"/>
      <c r="C81" s="145" t="s">
        <v>812</v>
      </c>
      <c r="D81" s="137" t="s">
        <v>953</v>
      </c>
      <c r="E81" s="131"/>
      <c r="F81" s="131"/>
      <c r="G81" s="138">
        <v>24.25</v>
      </c>
      <c r="H81" s="100"/>
      <c r="I81" s="100"/>
      <c r="J81" s="148"/>
      <c r="K81" s="132"/>
      <c r="L81" s="132"/>
      <c r="M81" s="131"/>
      <c r="N81" s="131"/>
      <c r="O81" s="131"/>
      <c r="P81" s="131"/>
    </row>
    <row r="82" spans="1:16" x14ac:dyDescent="0.25">
      <c r="A82" s="126" t="s">
        <v>954</v>
      </c>
      <c r="B82" s="131"/>
      <c r="C82" s="145" t="s">
        <v>955</v>
      </c>
      <c r="D82" s="137" t="s">
        <v>332</v>
      </c>
      <c r="E82" s="131"/>
      <c r="F82" s="131"/>
      <c r="G82" s="138">
        <v>3.25</v>
      </c>
      <c r="H82" s="100"/>
      <c r="I82" s="100"/>
      <c r="J82" s="148"/>
      <c r="K82" s="132"/>
      <c r="L82" s="132"/>
      <c r="M82" s="131"/>
      <c r="N82" s="131"/>
      <c r="O82" s="131"/>
      <c r="P82" s="131"/>
    </row>
    <row r="83" spans="1:16" x14ac:dyDescent="0.25">
      <c r="A83" s="126" t="s">
        <v>956</v>
      </c>
      <c r="B83" s="131"/>
      <c r="C83" s="145" t="s">
        <v>957</v>
      </c>
      <c r="D83" s="137" t="s">
        <v>958</v>
      </c>
      <c r="E83" s="131"/>
      <c r="F83" s="131"/>
      <c r="G83" s="138">
        <v>7.75</v>
      </c>
      <c r="H83" s="100"/>
      <c r="I83" s="100"/>
      <c r="J83" s="148"/>
      <c r="K83" s="132"/>
      <c r="L83" s="132"/>
      <c r="M83" s="131"/>
      <c r="N83" s="131"/>
      <c r="O83" s="131"/>
      <c r="P83" s="131"/>
    </row>
    <row r="84" spans="1:16" x14ac:dyDescent="0.25">
      <c r="A84" s="126" t="s">
        <v>959</v>
      </c>
      <c r="B84" s="131"/>
      <c r="C84" s="145" t="s">
        <v>960</v>
      </c>
      <c r="D84" s="137" t="s">
        <v>961</v>
      </c>
      <c r="E84" s="131"/>
      <c r="F84" s="131"/>
      <c r="G84" s="138">
        <v>31.5</v>
      </c>
      <c r="H84" s="100"/>
      <c r="I84" s="100"/>
      <c r="J84" s="148"/>
      <c r="K84" s="132"/>
      <c r="L84" s="132"/>
      <c r="M84" s="131"/>
      <c r="N84" s="131"/>
      <c r="O84" s="131"/>
      <c r="P84" s="131"/>
    </row>
    <row r="85" spans="1:16" x14ac:dyDescent="0.25">
      <c r="A85" s="126" t="s">
        <v>962</v>
      </c>
      <c r="B85" s="131"/>
      <c r="C85" s="145" t="s">
        <v>483</v>
      </c>
      <c r="D85" s="137" t="s">
        <v>821</v>
      </c>
      <c r="E85" s="131"/>
      <c r="F85" s="131"/>
      <c r="G85" s="138">
        <v>18.5</v>
      </c>
      <c r="H85" s="100"/>
      <c r="I85" s="100"/>
      <c r="J85" s="148"/>
      <c r="K85" s="132"/>
      <c r="L85" s="132"/>
      <c r="M85" s="131"/>
      <c r="N85" s="131"/>
      <c r="O85" s="131"/>
      <c r="P85" s="131"/>
    </row>
    <row r="86" spans="1:16" x14ac:dyDescent="0.25">
      <c r="A86" s="126" t="s">
        <v>963</v>
      </c>
      <c r="B86" s="131"/>
      <c r="C86" s="145" t="s">
        <v>27</v>
      </c>
      <c r="D86" s="137" t="s">
        <v>190</v>
      </c>
      <c r="E86" s="131"/>
      <c r="F86" s="131"/>
      <c r="G86" s="138">
        <v>5</v>
      </c>
      <c r="H86" s="100"/>
      <c r="I86" s="100"/>
      <c r="J86" s="148"/>
      <c r="K86" s="132"/>
      <c r="L86" s="132"/>
      <c r="M86" s="131"/>
      <c r="N86" s="131"/>
      <c r="O86" s="131"/>
      <c r="P86" s="131"/>
    </row>
    <row r="87" spans="1:16" x14ac:dyDescent="0.25">
      <c r="A87" s="126" t="s">
        <v>964</v>
      </c>
      <c r="B87" s="131"/>
      <c r="C87" s="145" t="s">
        <v>402</v>
      </c>
      <c r="D87" s="137" t="s">
        <v>965</v>
      </c>
      <c r="E87" s="131"/>
      <c r="F87" s="131"/>
      <c r="G87" s="138">
        <v>4.5</v>
      </c>
      <c r="H87" s="100"/>
      <c r="I87" s="100"/>
      <c r="J87" s="148"/>
      <c r="K87" s="132"/>
      <c r="L87" s="132"/>
      <c r="M87" s="131"/>
      <c r="N87" s="131"/>
      <c r="O87" s="131"/>
      <c r="P87" s="131"/>
    </row>
    <row r="88" spans="1:16" x14ac:dyDescent="0.25">
      <c r="A88" s="126" t="s">
        <v>959</v>
      </c>
      <c r="B88" s="131"/>
      <c r="C88" s="145" t="s">
        <v>485</v>
      </c>
      <c r="D88" s="137" t="s">
        <v>661</v>
      </c>
      <c r="E88" s="131"/>
      <c r="F88" s="131"/>
      <c r="G88" s="138">
        <v>18.25</v>
      </c>
      <c r="H88" s="100"/>
      <c r="I88" s="100"/>
      <c r="J88" s="148"/>
      <c r="K88" s="132"/>
      <c r="L88" s="132"/>
      <c r="M88" s="131"/>
      <c r="N88" s="131"/>
      <c r="O88" s="131"/>
      <c r="P88" s="131"/>
    </row>
    <row r="89" spans="1:16" ht="45" x14ac:dyDescent="0.25">
      <c r="A89" s="126" t="s">
        <v>523</v>
      </c>
      <c r="B89" s="131"/>
      <c r="C89" s="145" t="s">
        <v>39</v>
      </c>
      <c r="D89" s="137"/>
      <c r="E89" s="131"/>
      <c r="F89" s="131"/>
      <c r="G89" s="138">
        <v>22</v>
      </c>
      <c r="H89" s="100" t="s">
        <v>637</v>
      </c>
      <c r="I89" s="100" t="s">
        <v>237</v>
      </c>
      <c r="J89" s="148" t="s">
        <v>468</v>
      </c>
      <c r="K89" s="132">
        <v>1</v>
      </c>
      <c r="L89" s="132">
        <v>0.35</v>
      </c>
      <c r="M89" s="28" t="s">
        <v>1853</v>
      </c>
      <c r="N89" s="131" t="s">
        <v>32</v>
      </c>
      <c r="O89" s="131" t="s">
        <v>135</v>
      </c>
      <c r="P89" s="131"/>
    </row>
    <row r="90" spans="1:16" ht="45" x14ac:dyDescent="0.25">
      <c r="A90" s="126" t="s">
        <v>523</v>
      </c>
      <c r="B90" s="131"/>
      <c r="C90" s="145"/>
      <c r="D90" s="137"/>
      <c r="E90" s="131"/>
      <c r="F90" s="131"/>
      <c r="G90" s="138"/>
      <c r="H90" s="100" t="s">
        <v>640</v>
      </c>
      <c r="I90" s="100" t="s">
        <v>966</v>
      </c>
      <c r="J90" s="148" t="s">
        <v>31</v>
      </c>
      <c r="K90" s="132">
        <v>1</v>
      </c>
      <c r="L90" s="132">
        <v>0.38</v>
      </c>
      <c r="M90" s="28" t="s">
        <v>1854</v>
      </c>
      <c r="N90" s="131" t="s">
        <v>32</v>
      </c>
      <c r="O90" s="131" t="s">
        <v>33</v>
      </c>
      <c r="P90" s="131"/>
    </row>
    <row r="91" spans="1:16" ht="30" x14ac:dyDescent="0.25">
      <c r="A91" s="126" t="s">
        <v>523</v>
      </c>
      <c r="B91" s="131"/>
      <c r="C91" s="145"/>
      <c r="D91" s="137" t="s">
        <v>856</v>
      </c>
      <c r="E91" s="131"/>
      <c r="F91" s="131"/>
      <c r="G91" s="138"/>
      <c r="H91" s="100" t="s">
        <v>631</v>
      </c>
      <c r="I91" s="100" t="s">
        <v>641</v>
      </c>
      <c r="J91" s="148" t="s">
        <v>31</v>
      </c>
      <c r="K91" s="132">
        <v>2</v>
      </c>
      <c r="L91" s="132">
        <v>0.72</v>
      </c>
      <c r="M91" s="55" t="s">
        <v>1831</v>
      </c>
      <c r="N91" s="132" t="s">
        <v>32</v>
      </c>
      <c r="O91" s="131" t="s">
        <v>135</v>
      </c>
      <c r="P91" s="135" t="s">
        <v>526</v>
      </c>
    </row>
    <row r="92" spans="1:16" ht="15.75" thickBot="1" x14ac:dyDescent="0.3">
      <c r="A92" s="7" t="s">
        <v>216</v>
      </c>
      <c r="C92" s="90" t="s">
        <v>858</v>
      </c>
      <c r="D92" s="53"/>
      <c r="G92" s="54">
        <v>29.75</v>
      </c>
      <c r="H92" s="3"/>
      <c r="I92" s="3"/>
      <c r="J92" s="3"/>
      <c r="K92" s="12"/>
      <c r="L92" s="12"/>
    </row>
    <row r="93" spans="1:16" ht="15.75" thickBot="1" x14ac:dyDescent="0.3">
      <c r="A93" s="25">
        <v>17</v>
      </c>
      <c r="B93" s="85" t="s">
        <v>45</v>
      </c>
      <c r="C93" s="58" t="s">
        <v>967</v>
      </c>
      <c r="D93" s="58"/>
      <c r="E93" s="53"/>
      <c r="F93" s="53"/>
      <c r="G93" s="60">
        <f>SUM(G73:G92)</f>
        <v>401.75</v>
      </c>
      <c r="H93" s="61"/>
      <c r="I93" s="29"/>
      <c r="J93" s="29"/>
      <c r="K93" s="60">
        <f t="shared" ref="K93:L93" si="3">SUM(K73:K92)</f>
        <v>5</v>
      </c>
      <c r="L93" s="60">
        <f t="shared" si="3"/>
        <v>1.8499999999999999</v>
      </c>
      <c r="M93" s="21"/>
      <c r="N93" s="21"/>
      <c r="O93" s="21"/>
      <c r="P93" s="21"/>
    </row>
    <row r="95" spans="1:16" ht="96" customHeight="1" x14ac:dyDescent="0.25">
      <c r="A95" s="151" t="s">
        <v>968</v>
      </c>
      <c r="B95" s="151"/>
      <c r="C95" s="151"/>
      <c r="D95" s="151"/>
      <c r="E95" s="151"/>
      <c r="F95" s="151"/>
      <c r="G95" s="151"/>
      <c r="H95" s="151"/>
      <c r="I95" s="151"/>
      <c r="J95" s="151"/>
      <c r="K95" s="151"/>
      <c r="L95" s="151"/>
      <c r="M95" s="151"/>
      <c r="N95" s="151"/>
      <c r="O95" s="151"/>
      <c r="P95" s="151"/>
    </row>
    <row r="96" spans="1:16" ht="15.75" thickBot="1" x14ac:dyDescent="0.3"/>
    <row r="97" spans="1:16" ht="31.5" thickBot="1" x14ac:dyDescent="0.35">
      <c r="A97" s="4" t="s">
        <v>4</v>
      </c>
      <c r="B97" s="5" t="s">
        <v>264</v>
      </c>
      <c r="C97" s="4" t="s">
        <v>6</v>
      </c>
      <c r="D97" s="4" t="s">
        <v>7</v>
      </c>
      <c r="E97" s="4" t="s">
        <v>8</v>
      </c>
      <c r="F97" s="4" t="s">
        <v>9</v>
      </c>
      <c r="G97" s="4" t="s">
        <v>10</v>
      </c>
      <c r="H97" s="4" t="s">
        <v>11</v>
      </c>
      <c r="I97" s="4" t="s">
        <v>12</v>
      </c>
      <c r="J97" s="4" t="s">
        <v>13</v>
      </c>
      <c r="K97" s="4" t="s">
        <v>14</v>
      </c>
      <c r="L97" s="4" t="s">
        <v>15</v>
      </c>
      <c r="M97" s="4" t="s">
        <v>16</v>
      </c>
      <c r="N97" s="4" t="s">
        <v>17</v>
      </c>
      <c r="O97" s="4" t="s">
        <v>851</v>
      </c>
      <c r="P97" s="6" t="s">
        <v>19</v>
      </c>
    </row>
    <row r="98" spans="1:16" x14ac:dyDescent="0.25">
      <c r="A98" s="7" t="s">
        <v>157</v>
      </c>
      <c r="C98" s="90"/>
      <c r="D98" s="53" t="s">
        <v>158</v>
      </c>
      <c r="G98" s="54"/>
      <c r="H98" s="3"/>
      <c r="I98" s="3"/>
      <c r="J98" s="3"/>
      <c r="K98" s="12"/>
      <c r="L98" s="12"/>
    </row>
    <row r="99" spans="1:16" x14ac:dyDescent="0.25">
      <c r="A99" s="7" t="s">
        <v>160</v>
      </c>
      <c r="C99" s="90" t="s">
        <v>215</v>
      </c>
      <c r="D99" s="53" t="s">
        <v>51</v>
      </c>
      <c r="G99" s="54">
        <v>191</v>
      </c>
      <c r="H99" s="3"/>
      <c r="I99" s="3"/>
      <c r="J99" s="3"/>
      <c r="K99" s="12"/>
      <c r="L99" s="12"/>
    </row>
    <row r="100" spans="1:16" x14ac:dyDescent="0.25">
      <c r="A100" s="7" t="s">
        <v>163</v>
      </c>
      <c r="C100" s="90" t="s">
        <v>969</v>
      </c>
      <c r="D100" s="53" t="s">
        <v>738</v>
      </c>
      <c r="G100" s="54">
        <v>45.75</v>
      </c>
      <c r="H100" s="3"/>
      <c r="I100" s="3"/>
      <c r="J100" s="3"/>
      <c r="K100" s="12"/>
      <c r="L100" s="12"/>
    </row>
    <row r="101" spans="1:16" x14ac:dyDescent="0.25">
      <c r="A101" s="7" t="s">
        <v>970</v>
      </c>
      <c r="C101" s="90" t="s">
        <v>971</v>
      </c>
      <c r="D101" s="53" t="s">
        <v>972</v>
      </c>
      <c r="G101" s="54">
        <v>9.25</v>
      </c>
      <c r="H101" s="3"/>
      <c r="I101" s="3"/>
      <c r="J101" s="3"/>
      <c r="K101" s="12"/>
      <c r="L101" s="12"/>
    </row>
    <row r="102" spans="1:16" x14ac:dyDescent="0.25">
      <c r="A102" s="7" t="s">
        <v>973</v>
      </c>
      <c r="C102" s="90" t="s">
        <v>974</v>
      </c>
      <c r="D102" s="53" t="s">
        <v>975</v>
      </c>
      <c r="G102" s="54">
        <v>4</v>
      </c>
      <c r="H102" s="3"/>
      <c r="I102" s="3"/>
      <c r="J102" s="3"/>
      <c r="K102" s="12"/>
      <c r="L102" s="12"/>
    </row>
    <row r="103" spans="1:16" x14ac:dyDescent="0.25">
      <c r="A103" s="7" t="s">
        <v>177</v>
      </c>
      <c r="C103" s="90" t="s">
        <v>976</v>
      </c>
      <c r="D103" s="53" t="s">
        <v>976</v>
      </c>
      <c r="G103" s="54">
        <v>3.5</v>
      </c>
      <c r="H103" s="3"/>
      <c r="I103" s="3"/>
      <c r="J103" s="3"/>
      <c r="K103" s="12"/>
      <c r="L103" s="12"/>
    </row>
    <row r="104" spans="1:16" x14ac:dyDescent="0.25">
      <c r="A104" s="7" t="s">
        <v>977</v>
      </c>
      <c r="C104" s="90" t="s">
        <v>978</v>
      </c>
      <c r="D104" s="53" t="s">
        <v>677</v>
      </c>
      <c r="G104" s="54">
        <v>24</v>
      </c>
      <c r="H104" s="3"/>
      <c r="I104" s="3"/>
      <c r="J104" s="3"/>
      <c r="K104" s="12"/>
      <c r="L104" s="12"/>
    </row>
    <row r="105" spans="1:16" ht="30" x14ac:dyDescent="0.25">
      <c r="A105" s="126" t="s">
        <v>163</v>
      </c>
      <c r="B105" s="131"/>
      <c r="C105" s="145" t="s">
        <v>115</v>
      </c>
      <c r="D105" s="137" t="s">
        <v>415</v>
      </c>
      <c r="E105" s="131"/>
      <c r="F105" s="131"/>
      <c r="G105" s="138">
        <v>23.5</v>
      </c>
      <c r="H105" s="100" t="s">
        <v>166</v>
      </c>
      <c r="I105" s="100" t="s">
        <v>167</v>
      </c>
      <c r="J105" s="100" t="s">
        <v>509</v>
      </c>
      <c r="K105" s="132">
        <v>1</v>
      </c>
      <c r="L105" s="132">
        <v>0.33</v>
      </c>
      <c r="M105" s="28" t="s">
        <v>1790</v>
      </c>
      <c r="N105" s="131" t="s">
        <v>32</v>
      </c>
      <c r="O105" s="131" t="s">
        <v>33</v>
      </c>
      <c r="P105" s="131"/>
    </row>
    <row r="106" spans="1:16" x14ac:dyDescent="0.25">
      <c r="A106" s="126" t="s">
        <v>979</v>
      </c>
      <c r="B106" s="131"/>
      <c r="C106" s="145" t="s">
        <v>165</v>
      </c>
      <c r="D106" s="137" t="s">
        <v>76</v>
      </c>
      <c r="E106" s="131"/>
      <c r="F106" s="131"/>
      <c r="G106" s="138">
        <v>55.25</v>
      </c>
      <c r="H106" s="100"/>
      <c r="I106" s="100"/>
      <c r="J106" s="100"/>
      <c r="K106" s="132"/>
      <c r="L106" s="132"/>
      <c r="M106" s="131"/>
      <c r="N106" s="131"/>
      <c r="O106" s="131"/>
      <c r="P106" s="131"/>
    </row>
    <row r="107" spans="1:16" x14ac:dyDescent="0.25">
      <c r="A107" s="126" t="s">
        <v>980</v>
      </c>
      <c r="B107" s="131"/>
      <c r="C107" s="145" t="s">
        <v>304</v>
      </c>
      <c r="D107" s="137" t="s">
        <v>981</v>
      </c>
      <c r="E107" s="131"/>
      <c r="F107" s="131"/>
      <c r="G107" s="138">
        <v>29.25</v>
      </c>
      <c r="H107" s="100"/>
      <c r="I107" s="100"/>
      <c r="J107" s="100"/>
      <c r="K107" s="132"/>
      <c r="L107" s="132"/>
      <c r="M107" s="131"/>
      <c r="N107" s="131"/>
      <c r="O107" s="131"/>
      <c r="P107" s="131"/>
    </row>
    <row r="108" spans="1:16" x14ac:dyDescent="0.25">
      <c r="A108" s="126" t="s">
        <v>982</v>
      </c>
      <c r="B108" s="131"/>
      <c r="C108" s="145" t="s">
        <v>528</v>
      </c>
      <c r="D108" s="137" t="s">
        <v>983</v>
      </c>
      <c r="E108" s="131"/>
      <c r="F108" s="131"/>
      <c r="G108" s="138">
        <v>110.25</v>
      </c>
      <c r="H108" s="100"/>
      <c r="I108" s="100"/>
      <c r="J108" s="100"/>
      <c r="K108" s="132"/>
      <c r="L108" s="132"/>
      <c r="M108" s="131"/>
      <c r="N108" s="131"/>
      <c r="O108" s="131"/>
      <c r="P108" s="131"/>
    </row>
    <row r="109" spans="1:16" ht="30" x14ac:dyDescent="0.25">
      <c r="A109" s="126" t="s">
        <v>323</v>
      </c>
      <c r="B109" s="131"/>
      <c r="C109" s="145" t="s">
        <v>984</v>
      </c>
      <c r="D109" s="137"/>
      <c r="E109" s="131"/>
      <c r="F109" s="131"/>
      <c r="G109" s="138">
        <v>122</v>
      </c>
      <c r="H109" s="100" t="s">
        <v>341</v>
      </c>
      <c r="I109" s="100" t="s">
        <v>323</v>
      </c>
      <c r="J109" s="100" t="s">
        <v>31</v>
      </c>
      <c r="K109" s="132">
        <v>2</v>
      </c>
      <c r="L109" s="132">
        <v>0.74</v>
      </c>
      <c r="M109" s="28" t="s">
        <v>1917</v>
      </c>
      <c r="N109" s="131" t="s">
        <v>134</v>
      </c>
      <c r="O109" s="131" t="s">
        <v>33</v>
      </c>
      <c r="P109" s="131"/>
    </row>
    <row r="110" spans="1:16" ht="45" x14ac:dyDescent="0.25">
      <c r="A110" s="126" t="s">
        <v>323</v>
      </c>
      <c r="B110" s="131"/>
      <c r="C110" s="145"/>
      <c r="D110" s="137"/>
      <c r="E110" s="131"/>
      <c r="F110" s="131"/>
      <c r="G110" s="138"/>
      <c r="H110" s="100" t="s">
        <v>985</v>
      </c>
      <c r="I110" s="100" t="s">
        <v>986</v>
      </c>
      <c r="J110" s="100" t="s">
        <v>149</v>
      </c>
      <c r="K110" s="132">
        <v>1</v>
      </c>
      <c r="L110" s="132">
        <v>0.41</v>
      </c>
      <c r="M110" s="28" t="s">
        <v>1918</v>
      </c>
      <c r="N110" s="131" t="s">
        <v>134</v>
      </c>
      <c r="O110" s="131" t="s">
        <v>135</v>
      </c>
      <c r="P110" s="135" t="s">
        <v>986</v>
      </c>
    </row>
    <row r="111" spans="1:16" ht="30.75" thickBot="1" x14ac:dyDescent="0.3">
      <c r="A111" s="126" t="s">
        <v>323</v>
      </c>
      <c r="B111" s="131"/>
      <c r="C111" s="145"/>
      <c r="D111" s="137" t="s">
        <v>987</v>
      </c>
      <c r="E111" s="131"/>
      <c r="F111" s="131"/>
      <c r="G111" s="138"/>
      <c r="H111" s="100" t="s">
        <v>988</v>
      </c>
      <c r="I111" s="100" t="s">
        <v>743</v>
      </c>
      <c r="J111" s="100" t="s">
        <v>31</v>
      </c>
      <c r="K111" s="132">
        <v>1</v>
      </c>
      <c r="L111" s="132">
        <v>0.36</v>
      </c>
      <c r="M111" s="28" t="s">
        <v>1919</v>
      </c>
      <c r="N111" s="131" t="s">
        <v>32</v>
      </c>
      <c r="O111" s="131" t="s">
        <v>135</v>
      </c>
      <c r="P111" s="28" t="s">
        <v>989</v>
      </c>
    </row>
    <row r="112" spans="1:16" ht="15.75" thickBot="1" x14ac:dyDescent="0.3">
      <c r="A112" s="25">
        <v>10</v>
      </c>
      <c r="B112" s="85" t="s">
        <v>45</v>
      </c>
      <c r="C112" s="58" t="s">
        <v>260</v>
      </c>
      <c r="D112" s="58"/>
      <c r="E112" s="53"/>
      <c r="F112" s="53"/>
      <c r="G112" s="60">
        <f>SUM(G98:G111)</f>
        <v>617.75</v>
      </c>
      <c r="H112" s="61"/>
      <c r="I112" s="29"/>
      <c r="J112" s="29"/>
      <c r="K112" s="60">
        <f t="shared" ref="K112:L112" si="4">SUM(K98:K111)</f>
        <v>5</v>
      </c>
      <c r="L112" s="60">
        <f t="shared" si="4"/>
        <v>1.8399999999999999</v>
      </c>
      <c r="M112" s="21"/>
      <c r="N112" s="21"/>
      <c r="O112" s="21"/>
      <c r="P112" s="21"/>
    </row>
    <row r="114" spans="1:16" ht="92.25" customHeight="1" x14ac:dyDescent="0.25">
      <c r="A114" s="153" t="s">
        <v>1061</v>
      </c>
      <c r="B114" s="153"/>
      <c r="C114" s="153"/>
      <c r="D114" s="153"/>
      <c r="E114" s="153"/>
      <c r="F114" s="153"/>
      <c r="G114" s="153"/>
      <c r="H114" s="153"/>
      <c r="I114" s="153"/>
      <c r="J114" s="153"/>
      <c r="K114" s="153"/>
      <c r="L114" s="153"/>
      <c r="M114" s="153"/>
      <c r="N114" s="153"/>
      <c r="O114" s="153"/>
      <c r="P114" s="153"/>
    </row>
    <row r="115" spans="1:16" ht="15.75" thickBot="1" x14ac:dyDescent="0.3"/>
    <row r="116" spans="1:16" ht="31.5" thickBot="1" x14ac:dyDescent="0.35">
      <c r="A116" s="4" t="s">
        <v>4</v>
      </c>
      <c r="B116" s="5" t="s">
        <v>296</v>
      </c>
      <c r="C116" s="4" t="s">
        <v>6</v>
      </c>
      <c r="D116" s="4" t="s">
        <v>7</v>
      </c>
      <c r="E116" s="4" t="s">
        <v>8</v>
      </c>
      <c r="F116" s="4" t="s">
        <v>9</v>
      </c>
      <c r="G116" s="4" t="s">
        <v>10</v>
      </c>
      <c r="H116" s="4" t="s">
        <v>11</v>
      </c>
      <c r="I116" s="4" t="s">
        <v>12</v>
      </c>
      <c r="J116" s="4" t="s">
        <v>13</v>
      </c>
      <c r="K116" s="4" t="s">
        <v>14</v>
      </c>
      <c r="L116" s="4" t="s">
        <v>15</v>
      </c>
      <c r="M116" s="4" t="s">
        <v>16</v>
      </c>
      <c r="N116" s="4" t="s">
        <v>17</v>
      </c>
      <c r="O116" s="4" t="s">
        <v>851</v>
      </c>
      <c r="P116" s="6" t="s">
        <v>19</v>
      </c>
    </row>
    <row r="117" spans="1:16" x14ac:dyDescent="0.25">
      <c r="A117" s="7" t="s">
        <v>157</v>
      </c>
      <c r="C117" s="90" t="s">
        <v>990</v>
      </c>
      <c r="D117" s="53"/>
      <c r="G117" s="54">
        <v>265.25</v>
      </c>
      <c r="H117" s="3"/>
      <c r="I117" s="3"/>
      <c r="J117" s="3"/>
      <c r="K117" s="12"/>
      <c r="L117" s="12"/>
    </row>
    <row r="118" spans="1:16" x14ac:dyDescent="0.25">
      <c r="A118" s="7" t="s">
        <v>991</v>
      </c>
      <c r="C118" s="90"/>
      <c r="D118" s="53" t="s">
        <v>668</v>
      </c>
      <c r="G118" s="54"/>
      <c r="H118" s="3"/>
      <c r="I118" s="3"/>
      <c r="J118" s="3"/>
      <c r="K118" s="12"/>
      <c r="L118" s="12"/>
    </row>
    <row r="119" spans="1:16" x14ac:dyDescent="0.25">
      <c r="A119" s="7" t="s">
        <v>548</v>
      </c>
      <c r="C119" s="90" t="s">
        <v>739</v>
      </c>
      <c r="D119" s="53" t="s">
        <v>974</v>
      </c>
      <c r="G119" s="54">
        <v>34.5</v>
      </c>
      <c r="H119" s="3"/>
      <c r="I119" s="3"/>
      <c r="J119" s="3"/>
      <c r="K119" s="12"/>
      <c r="L119" s="12"/>
    </row>
    <row r="120" spans="1:16" x14ac:dyDescent="0.25">
      <c r="A120" s="7" t="s">
        <v>992</v>
      </c>
      <c r="C120" s="90" t="s">
        <v>993</v>
      </c>
      <c r="D120" s="53" t="s">
        <v>61</v>
      </c>
      <c r="G120" s="54">
        <v>4.5</v>
      </c>
      <c r="H120" s="3"/>
      <c r="I120" s="3"/>
      <c r="J120" s="3"/>
      <c r="K120" s="12"/>
      <c r="L120" s="12"/>
    </row>
    <row r="121" spans="1:16" x14ac:dyDescent="0.25">
      <c r="A121" s="7" t="s">
        <v>994</v>
      </c>
      <c r="C121" s="90" t="s">
        <v>995</v>
      </c>
      <c r="D121" s="53" t="s">
        <v>546</v>
      </c>
      <c r="G121" s="54">
        <v>17.5</v>
      </c>
      <c r="H121" s="3"/>
      <c r="I121" s="3"/>
      <c r="J121" s="3"/>
      <c r="K121" s="12"/>
      <c r="L121" s="12"/>
    </row>
    <row r="122" spans="1:16" x14ac:dyDescent="0.25">
      <c r="A122" s="7" t="s">
        <v>461</v>
      </c>
      <c r="C122" s="90" t="s">
        <v>996</v>
      </c>
      <c r="D122" s="53" t="s">
        <v>997</v>
      </c>
      <c r="G122" s="54">
        <v>13</v>
      </c>
      <c r="H122" s="3"/>
      <c r="I122" s="3"/>
      <c r="J122" s="3"/>
      <c r="K122" s="12"/>
      <c r="L122" s="12"/>
    </row>
    <row r="123" spans="1:16" ht="30" x14ac:dyDescent="0.25">
      <c r="A123" s="126" t="s">
        <v>226</v>
      </c>
      <c r="B123" s="131"/>
      <c r="C123" s="145" t="s">
        <v>776</v>
      </c>
      <c r="D123" s="137"/>
      <c r="E123" s="131"/>
      <c r="F123" s="131"/>
      <c r="G123" s="138">
        <v>55.5</v>
      </c>
      <c r="H123" s="100" t="s">
        <v>475</v>
      </c>
      <c r="I123" s="100" t="s">
        <v>464</v>
      </c>
      <c r="J123" s="100" t="s">
        <v>509</v>
      </c>
      <c r="K123" s="132">
        <v>1</v>
      </c>
      <c r="L123" s="132">
        <v>0.35</v>
      </c>
      <c r="M123" s="28" t="s">
        <v>1887</v>
      </c>
      <c r="N123" s="131" t="s">
        <v>134</v>
      </c>
      <c r="O123" s="131" t="s">
        <v>33</v>
      </c>
      <c r="P123" s="135" t="s">
        <v>464</v>
      </c>
    </row>
    <row r="124" spans="1:16" ht="45" x14ac:dyDescent="0.25">
      <c r="A124" s="126" t="s">
        <v>226</v>
      </c>
      <c r="B124" s="131"/>
      <c r="C124" s="145"/>
      <c r="D124" s="137" t="s">
        <v>998</v>
      </c>
      <c r="E124" s="131"/>
      <c r="F124" s="131"/>
      <c r="G124" s="138"/>
      <c r="H124" s="100" t="s">
        <v>999</v>
      </c>
      <c r="I124" s="100" t="s">
        <v>464</v>
      </c>
      <c r="J124" s="100" t="s">
        <v>31</v>
      </c>
      <c r="K124" s="132">
        <v>1</v>
      </c>
      <c r="L124" s="132">
        <v>0.36</v>
      </c>
      <c r="M124" s="28" t="s">
        <v>1888</v>
      </c>
      <c r="N124" s="131" t="s">
        <v>32</v>
      </c>
      <c r="O124" s="131" t="s">
        <v>135</v>
      </c>
      <c r="P124" s="135" t="s">
        <v>464</v>
      </c>
    </row>
    <row r="125" spans="1:16" x14ac:dyDescent="0.25">
      <c r="A125" s="126" t="s">
        <v>1000</v>
      </c>
      <c r="B125" s="131"/>
      <c r="C125" s="145" t="s">
        <v>1001</v>
      </c>
      <c r="D125" s="137" t="s">
        <v>165</v>
      </c>
      <c r="E125" s="131"/>
      <c r="F125" s="131"/>
      <c r="G125" s="138">
        <v>15.75</v>
      </c>
      <c r="H125" s="100"/>
      <c r="I125" s="100"/>
      <c r="J125" s="100"/>
      <c r="K125" s="132"/>
      <c r="L125" s="132"/>
      <c r="M125" s="131"/>
      <c r="N125" s="131"/>
      <c r="O125" s="131"/>
      <c r="P125" s="131"/>
    </row>
    <row r="126" spans="1:16" x14ac:dyDescent="0.25">
      <c r="A126" s="126" t="s">
        <v>226</v>
      </c>
      <c r="B126" s="131"/>
      <c r="C126" s="145" t="s">
        <v>1002</v>
      </c>
      <c r="D126" s="137" t="s">
        <v>713</v>
      </c>
      <c r="E126" s="131"/>
      <c r="F126" s="131"/>
      <c r="G126" s="138">
        <v>15.75</v>
      </c>
      <c r="H126" s="100"/>
      <c r="I126" s="100"/>
      <c r="J126" s="100"/>
      <c r="K126" s="132"/>
      <c r="L126" s="132"/>
      <c r="M126" s="131"/>
      <c r="N126" s="131"/>
      <c r="O126" s="131"/>
      <c r="P126" s="131"/>
    </row>
    <row r="127" spans="1:16" x14ac:dyDescent="0.25">
      <c r="A127" s="126" t="s">
        <v>959</v>
      </c>
      <c r="B127" s="131"/>
      <c r="C127" s="145" t="s">
        <v>1003</v>
      </c>
      <c r="D127" s="137" t="s">
        <v>1004</v>
      </c>
      <c r="E127" s="131"/>
      <c r="F127" s="131"/>
      <c r="G127" s="138">
        <v>17</v>
      </c>
      <c r="H127" s="100"/>
      <c r="I127" s="100"/>
      <c r="J127" s="100"/>
      <c r="K127" s="132"/>
      <c r="L127" s="132"/>
      <c r="M127" s="131"/>
      <c r="N127" s="131"/>
      <c r="O127" s="131"/>
      <c r="P127" s="131"/>
    </row>
    <row r="128" spans="1:16" x14ac:dyDescent="0.25">
      <c r="A128" s="126" t="s">
        <v>956</v>
      </c>
      <c r="B128" s="131"/>
      <c r="C128" s="145" t="s">
        <v>1005</v>
      </c>
      <c r="D128" s="137" t="s">
        <v>1006</v>
      </c>
      <c r="E128" s="131"/>
      <c r="F128" s="131"/>
      <c r="G128" s="138">
        <v>31.5</v>
      </c>
      <c r="H128" s="100"/>
      <c r="I128" s="100"/>
      <c r="J128" s="100"/>
      <c r="K128" s="132"/>
      <c r="L128" s="132"/>
      <c r="M128" s="131"/>
      <c r="N128" s="131"/>
      <c r="O128" s="131"/>
      <c r="P128" s="131"/>
    </row>
    <row r="129" spans="1:16" x14ac:dyDescent="0.25">
      <c r="A129" s="126" t="s">
        <v>1007</v>
      </c>
      <c r="B129" s="131"/>
      <c r="C129" s="145" t="s">
        <v>82</v>
      </c>
      <c r="D129" s="137" t="s">
        <v>1008</v>
      </c>
      <c r="E129" s="131"/>
      <c r="F129" s="131"/>
      <c r="G129" s="138">
        <v>8.75</v>
      </c>
      <c r="H129" s="100"/>
      <c r="I129" s="100"/>
      <c r="J129" s="100"/>
      <c r="K129" s="132"/>
      <c r="L129" s="132"/>
      <c r="M129" s="131"/>
      <c r="N129" s="131"/>
      <c r="O129" s="131"/>
      <c r="P129" s="131"/>
    </row>
    <row r="130" spans="1:16" x14ac:dyDescent="0.25">
      <c r="A130" s="126" t="s">
        <v>1009</v>
      </c>
      <c r="B130" s="131"/>
      <c r="C130" s="145" t="s">
        <v>1010</v>
      </c>
      <c r="D130" s="137" t="s">
        <v>842</v>
      </c>
      <c r="E130" s="131"/>
      <c r="F130" s="131"/>
      <c r="G130" s="138">
        <v>16.5</v>
      </c>
      <c r="H130" s="100"/>
      <c r="I130" s="100"/>
      <c r="J130" s="100"/>
      <c r="K130" s="132"/>
      <c r="L130" s="132"/>
      <c r="M130" s="131"/>
      <c r="N130" s="131"/>
      <c r="O130" s="131"/>
      <c r="P130" s="131"/>
    </row>
    <row r="131" spans="1:16" x14ac:dyDescent="0.25">
      <c r="A131" s="126" t="s">
        <v>1007</v>
      </c>
      <c r="B131" s="131"/>
      <c r="C131" s="145" t="s">
        <v>1011</v>
      </c>
      <c r="D131" s="137" t="s">
        <v>1012</v>
      </c>
      <c r="E131" s="131"/>
      <c r="F131" s="131"/>
      <c r="G131" s="138">
        <v>16.5</v>
      </c>
      <c r="H131" s="100"/>
      <c r="I131" s="100"/>
      <c r="J131" s="100"/>
      <c r="K131" s="132"/>
      <c r="L131" s="132"/>
      <c r="M131" s="131"/>
      <c r="N131" s="131"/>
      <c r="O131" s="131"/>
      <c r="P131" s="131"/>
    </row>
    <row r="132" spans="1:16" x14ac:dyDescent="0.25">
      <c r="A132" s="126" t="s">
        <v>1013</v>
      </c>
      <c r="B132" s="131"/>
      <c r="C132" s="145" t="s">
        <v>1014</v>
      </c>
      <c r="D132" s="137" t="s">
        <v>955</v>
      </c>
      <c r="E132" s="131"/>
      <c r="F132" s="131"/>
      <c r="G132" s="138">
        <v>12.5</v>
      </c>
      <c r="H132" s="100"/>
      <c r="I132" s="100"/>
      <c r="J132" s="100"/>
      <c r="K132" s="132"/>
      <c r="L132" s="132"/>
      <c r="M132" s="131"/>
      <c r="N132" s="131"/>
      <c r="O132" s="131"/>
      <c r="P132" s="131"/>
    </row>
    <row r="133" spans="1:16" x14ac:dyDescent="0.25">
      <c r="A133" s="126" t="s">
        <v>1007</v>
      </c>
      <c r="B133" s="131"/>
      <c r="C133" s="145"/>
      <c r="D133" s="137"/>
      <c r="E133" s="131"/>
      <c r="F133" s="131"/>
      <c r="G133" s="138"/>
      <c r="H133" s="100"/>
      <c r="I133" s="100"/>
      <c r="J133" s="100"/>
      <c r="K133" s="132"/>
      <c r="L133" s="132"/>
      <c r="M133" s="131"/>
      <c r="N133" s="131"/>
      <c r="O133" s="131"/>
      <c r="P133" s="131"/>
    </row>
    <row r="134" spans="1:16" x14ac:dyDescent="0.25">
      <c r="A134" s="126" t="s">
        <v>216</v>
      </c>
      <c r="B134" s="131"/>
      <c r="C134" s="145" t="s">
        <v>315</v>
      </c>
      <c r="D134" s="137" t="s">
        <v>483</v>
      </c>
      <c r="E134" s="131"/>
      <c r="F134" s="131"/>
      <c r="G134" s="138">
        <v>41.5</v>
      </c>
      <c r="H134" s="100"/>
      <c r="I134" s="100"/>
      <c r="J134" s="100"/>
      <c r="K134" s="132"/>
      <c r="L134" s="132"/>
      <c r="M134" s="131"/>
      <c r="N134" s="131"/>
      <c r="O134" s="131"/>
      <c r="P134" s="131"/>
    </row>
    <row r="135" spans="1:16" x14ac:dyDescent="0.25">
      <c r="A135" s="126" t="s">
        <v>1015</v>
      </c>
      <c r="B135" s="131"/>
      <c r="C135" s="145" t="s">
        <v>1016</v>
      </c>
      <c r="D135" s="137" t="s">
        <v>432</v>
      </c>
      <c r="E135" s="131"/>
      <c r="F135" s="131"/>
      <c r="G135" s="138">
        <v>10.5</v>
      </c>
      <c r="H135" s="100"/>
      <c r="I135" s="100"/>
      <c r="J135" s="100"/>
      <c r="K135" s="132"/>
      <c r="L135" s="132"/>
      <c r="M135" s="131"/>
      <c r="N135" s="131"/>
      <c r="O135" s="131"/>
      <c r="P135" s="131"/>
    </row>
    <row r="136" spans="1:16" x14ac:dyDescent="0.25">
      <c r="A136" s="126" t="s">
        <v>216</v>
      </c>
      <c r="B136" s="131"/>
      <c r="C136" s="145" t="s">
        <v>1017</v>
      </c>
      <c r="D136" s="137" t="s">
        <v>287</v>
      </c>
      <c r="E136" s="131"/>
      <c r="F136" s="131"/>
      <c r="G136" s="138">
        <v>10.5</v>
      </c>
      <c r="H136" s="100"/>
      <c r="I136" s="100"/>
      <c r="J136" s="100"/>
      <c r="K136" s="132"/>
      <c r="L136" s="132"/>
      <c r="M136" s="131"/>
      <c r="N136" s="131"/>
      <c r="O136" s="131"/>
      <c r="P136" s="131"/>
    </row>
    <row r="137" spans="1:16" ht="45" x14ac:dyDescent="0.25">
      <c r="A137" s="126" t="s">
        <v>1018</v>
      </c>
      <c r="B137" s="131"/>
      <c r="C137" s="145" t="s">
        <v>1019</v>
      </c>
      <c r="D137" s="137" t="s">
        <v>1020</v>
      </c>
      <c r="E137" s="131"/>
      <c r="F137" s="131"/>
      <c r="G137" s="138">
        <v>10.75</v>
      </c>
      <c r="H137" s="100" t="s">
        <v>1021</v>
      </c>
      <c r="I137" s="100" t="s">
        <v>1022</v>
      </c>
      <c r="J137" s="100" t="s">
        <v>31</v>
      </c>
      <c r="K137" s="132">
        <v>1</v>
      </c>
      <c r="L137" s="132">
        <v>0.42</v>
      </c>
      <c r="M137" s="28" t="s">
        <v>1886</v>
      </c>
      <c r="N137" s="131" t="s">
        <v>134</v>
      </c>
      <c r="O137" s="131" t="s">
        <v>135</v>
      </c>
      <c r="P137" s="135" t="s">
        <v>1022</v>
      </c>
    </row>
    <row r="138" spans="1:16" ht="45" x14ac:dyDescent="0.25">
      <c r="A138" s="126" t="s">
        <v>1023</v>
      </c>
      <c r="B138" s="131"/>
      <c r="C138" s="145" t="s">
        <v>533</v>
      </c>
      <c r="D138" s="137" t="s">
        <v>1024</v>
      </c>
      <c r="E138" s="131"/>
      <c r="F138" s="131"/>
      <c r="G138" s="138">
        <v>2</v>
      </c>
      <c r="H138" s="100" t="s">
        <v>596</v>
      </c>
      <c r="I138" s="100" t="s">
        <v>1025</v>
      </c>
      <c r="J138" s="100" t="s">
        <v>1026</v>
      </c>
      <c r="K138" s="132">
        <v>1</v>
      </c>
      <c r="L138" s="132">
        <v>0.42</v>
      </c>
      <c r="M138" s="28" t="s">
        <v>1027</v>
      </c>
      <c r="N138" s="131" t="s">
        <v>134</v>
      </c>
      <c r="O138" s="131" t="s">
        <v>135</v>
      </c>
      <c r="P138" s="131"/>
    </row>
    <row r="139" spans="1:16" x14ac:dyDescent="0.25">
      <c r="A139" s="126" t="s">
        <v>216</v>
      </c>
      <c r="B139" s="131"/>
      <c r="C139" s="145" t="s">
        <v>147</v>
      </c>
      <c r="D139" s="137"/>
      <c r="E139" s="131"/>
      <c r="F139" s="131"/>
      <c r="G139" s="138">
        <v>8.75</v>
      </c>
      <c r="H139" s="100" t="s">
        <v>1028</v>
      </c>
      <c r="I139" s="100" t="s">
        <v>94</v>
      </c>
      <c r="J139" s="100" t="s">
        <v>95</v>
      </c>
      <c r="K139" s="132">
        <v>1</v>
      </c>
      <c r="L139" s="132">
        <v>0.4</v>
      </c>
      <c r="M139" s="135"/>
      <c r="N139" s="131" t="s">
        <v>32</v>
      </c>
      <c r="O139" s="131" t="s">
        <v>135</v>
      </c>
      <c r="P139" s="131"/>
    </row>
    <row r="140" spans="1:16" x14ac:dyDescent="0.25">
      <c r="A140" s="126"/>
      <c r="B140" s="131"/>
      <c r="C140" s="145"/>
      <c r="D140" s="137"/>
      <c r="E140" s="131"/>
      <c r="F140" s="131"/>
      <c r="G140" s="138"/>
      <c r="H140" s="100" t="s">
        <v>1029</v>
      </c>
      <c r="I140" s="100" t="s">
        <v>474</v>
      </c>
      <c r="J140" s="100" t="s">
        <v>1030</v>
      </c>
      <c r="K140" s="132">
        <v>1</v>
      </c>
      <c r="L140" s="132">
        <v>0.41</v>
      </c>
      <c r="M140" s="135"/>
      <c r="N140" s="131" t="s">
        <v>32</v>
      </c>
      <c r="O140" s="131" t="s">
        <v>33</v>
      </c>
      <c r="P140" s="135" t="s">
        <v>474</v>
      </c>
    </row>
    <row r="141" spans="1:16" ht="45" x14ac:dyDescent="0.25">
      <c r="A141" s="126"/>
      <c r="B141" s="131"/>
      <c r="C141" s="145"/>
      <c r="D141" s="137"/>
      <c r="E141" s="131"/>
      <c r="F141" s="131"/>
      <c r="G141" s="138"/>
      <c r="H141" s="100" t="s">
        <v>1031</v>
      </c>
      <c r="I141" s="100" t="s">
        <v>476</v>
      </c>
      <c r="J141" s="100" t="s">
        <v>468</v>
      </c>
      <c r="K141" s="132">
        <v>1</v>
      </c>
      <c r="L141" s="132">
        <v>0.42</v>
      </c>
      <c r="M141" s="28" t="s">
        <v>1032</v>
      </c>
      <c r="N141" s="131" t="s">
        <v>134</v>
      </c>
      <c r="O141" s="131" t="s">
        <v>135</v>
      </c>
      <c r="P141" s="131"/>
    </row>
    <row r="142" spans="1:16" ht="15.75" thickBot="1" x14ac:dyDescent="0.3">
      <c r="A142" s="7" t="s">
        <v>157</v>
      </c>
      <c r="C142" s="90"/>
      <c r="D142" s="53" t="s">
        <v>1033</v>
      </c>
      <c r="G142" s="54"/>
      <c r="H142" s="3"/>
      <c r="I142" s="3"/>
      <c r="J142" s="3"/>
      <c r="K142" s="12"/>
      <c r="L142" s="12"/>
    </row>
    <row r="143" spans="1:16" ht="15.75" thickBot="1" x14ac:dyDescent="0.3">
      <c r="A143" s="25">
        <v>13</v>
      </c>
      <c r="B143" s="85" t="s">
        <v>45</v>
      </c>
      <c r="C143" s="58" t="s">
        <v>1034</v>
      </c>
      <c r="D143" s="58"/>
      <c r="E143" s="53"/>
      <c r="F143" s="53"/>
      <c r="G143" s="60">
        <f>SUM(G117:G142)</f>
        <v>608.5</v>
      </c>
      <c r="H143" s="61"/>
      <c r="I143" s="29"/>
      <c r="J143" s="29"/>
      <c r="K143" s="60">
        <f t="shared" ref="K143:L143" si="5">SUM(K117:K142)</f>
        <v>7</v>
      </c>
      <c r="L143" s="60">
        <f t="shared" si="5"/>
        <v>2.78</v>
      </c>
      <c r="M143" s="21"/>
      <c r="N143" s="21"/>
      <c r="O143" s="21"/>
      <c r="P143" s="21"/>
    </row>
    <row r="145" spans="1:16" ht="105" customHeight="1" x14ac:dyDescent="0.25">
      <c r="A145" s="153" t="s">
        <v>1035</v>
      </c>
      <c r="B145" s="153"/>
      <c r="C145" s="153"/>
      <c r="D145" s="153"/>
      <c r="E145" s="153"/>
      <c r="F145" s="153"/>
      <c r="G145" s="153"/>
      <c r="H145" s="153"/>
      <c r="I145" s="153"/>
      <c r="J145" s="153"/>
      <c r="K145" s="153"/>
      <c r="L145" s="153"/>
      <c r="M145" s="153"/>
      <c r="N145" s="153"/>
      <c r="O145" s="153"/>
      <c r="P145" s="153"/>
    </row>
    <row r="146" spans="1:16" ht="15.75" thickBot="1" x14ac:dyDescent="0.3"/>
    <row r="147" spans="1:16" ht="31.5" thickBot="1" x14ac:dyDescent="0.35">
      <c r="A147" s="4" t="s">
        <v>4</v>
      </c>
      <c r="B147" s="5" t="s">
        <v>5</v>
      </c>
      <c r="C147" s="4" t="s">
        <v>6</v>
      </c>
      <c r="D147" s="4" t="s">
        <v>7</v>
      </c>
      <c r="E147" s="4" t="s">
        <v>8</v>
      </c>
      <c r="F147" s="4" t="s">
        <v>9</v>
      </c>
      <c r="G147" s="4" t="s">
        <v>10</v>
      </c>
      <c r="H147" s="4" t="s">
        <v>11</v>
      </c>
      <c r="I147" s="4" t="s">
        <v>12</v>
      </c>
      <c r="J147" s="4" t="s">
        <v>13</v>
      </c>
      <c r="K147" s="4" t="s">
        <v>14</v>
      </c>
      <c r="L147" s="4" t="s">
        <v>15</v>
      </c>
      <c r="M147" s="4" t="s">
        <v>16</v>
      </c>
      <c r="N147" s="4" t="s">
        <v>17</v>
      </c>
      <c r="O147" s="4" t="s">
        <v>851</v>
      </c>
      <c r="P147" s="6" t="s">
        <v>19</v>
      </c>
    </row>
    <row r="148" spans="1:16" x14ac:dyDescent="0.25">
      <c r="A148" s="7" t="s">
        <v>90</v>
      </c>
      <c r="C148" s="90" t="s">
        <v>1036</v>
      </c>
      <c r="D148" s="53" t="s">
        <v>701</v>
      </c>
      <c r="G148" s="54">
        <v>118.5</v>
      </c>
      <c r="H148" s="3"/>
      <c r="I148" s="3"/>
      <c r="J148" s="3"/>
      <c r="K148" s="12"/>
      <c r="L148" s="12"/>
    </row>
    <row r="149" spans="1:16" x14ac:dyDescent="0.25">
      <c r="A149" s="7" t="s">
        <v>369</v>
      </c>
      <c r="C149" s="90" t="s">
        <v>763</v>
      </c>
      <c r="D149" s="53" t="s">
        <v>384</v>
      </c>
      <c r="G149" s="54">
        <v>156.5</v>
      </c>
      <c r="H149" s="3"/>
      <c r="I149" s="3"/>
      <c r="J149" s="3"/>
      <c r="K149" s="12"/>
      <c r="L149" s="12"/>
    </row>
    <row r="150" spans="1:16" x14ac:dyDescent="0.25">
      <c r="A150" s="7" t="s">
        <v>214</v>
      </c>
      <c r="C150" s="90" t="s">
        <v>1037</v>
      </c>
      <c r="D150" s="53"/>
      <c r="G150" s="54">
        <v>152.5</v>
      </c>
      <c r="H150" s="3"/>
      <c r="I150" s="3"/>
      <c r="J150" s="3"/>
      <c r="K150" s="12"/>
      <c r="L150" s="12"/>
    </row>
    <row r="151" spans="1:16" x14ac:dyDescent="0.25">
      <c r="A151" s="7" t="s">
        <v>441</v>
      </c>
      <c r="C151" s="90"/>
      <c r="D151" s="53" t="s">
        <v>765</v>
      </c>
      <c r="G151" s="95"/>
      <c r="H151" s="3"/>
      <c r="I151" s="3"/>
      <c r="J151" s="3"/>
      <c r="K151" s="12"/>
      <c r="L151" s="12"/>
    </row>
    <row r="152" spans="1:16" x14ac:dyDescent="0.25">
      <c r="A152" s="7" t="s">
        <v>721</v>
      </c>
      <c r="C152" s="90" t="s">
        <v>162</v>
      </c>
      <c r="D152" s="53" t="s">
        <v>115</v>
      </c>
      <c r="G152" s="54">
        <v>29.5</v>
      </c>
      <c r="H152" s="3"/>
      <c r="I152" s="3"/>
      <c r="J152" s="3"/>
      <c r="K152" s="12"/>
      <c r="L152" s="12"/>
    </row>
    <row r="153" spans="1:16" x14ac:dyDescent="0.25">
      <c r="A153" s="7" t="s">
        <v>1038</v>
      </c>
      <c r="C153" s="90" t="s">
        <v>705</v>
      </c>
      <c r="D153" s="53" t="s">
        <v>118</v>
      </c>
      <c r="G153" s="54">
        <v>10.75</v>
      </c>
      <c r="H153" s="3"/>
      <c r="I153" s="3"/>
      <c r="J153" s="3"/>
      <c r="K153" s="12"/>
      <c r="L153" s="12"/>
    </row>
    <row r="154" spans="1:16" x14ac:dyDescent="0.25">
      <c r="A154" s="7" t="s">
        <v>1039</v>
      </c>
      <c r="C154" s="90" t="s">
        <v>1040</v>
      </c>
      <c r="D154" s="53" t="s">
        <v>707</v>
      </c>
      <c r="G154" s="54">
        <v>11</v>
      </c>
      <c r="H154" s="3"/>
      <c r="I154" s="3"/>
      <c r="J154" s="3"/>
      <c r="K154" s="12"/>
      <c r="L154" s="12"/>
    </row>
    <row r="155" spans="1:16" x14ac:dyDescent="0.25">
      <c r="A155" s="7" t="s">
        <v>1041</v>
      </c>
      <c r="C155" s="90" t="s">
        <v>1042</v>
      </c>
      <c r="D155" s="53" t="s">
        <v>1042</v>
      </c>
      <c r="G155" s="54">
        <v>25.25</v>
      </c>
      <c r="H155" s="3"/>
      <c r="I155" s="3"/>
      <c r="J155" s="3"/>
      <c r="K155" s="12"/>
      <c r="L155" s="12"/>
    </row>
    <row r="156" spans="1:16" x14ac:dyDescent="0.25">
      <c r="A156" s="7" t="s">
        <v>1043</v>
      </c>
      <c r="C156" s="90" t="s">
        <v>76</v>
      </c>
      <c r="D156" s="53" t="s">
        <v>1044</v>
      </c>
      <c r="G156" s="54">
        <v>9</v>
      </c>
      <c r="H156" s="3"/>
      <c r="I156" s="3"/>
      <c r="J156" s="3"/>
      <c r="K156" s="12"/>
      <c r="L156" s="12"/>
    </row>
    <row r="157" spans="1:16" x14ac:dyDescent="0.25">
      <c r="A157" s="7" t="s">
        <v>1045</v>
      </c>
      <c r="C157" s="90" t="s">
        <v>471</v>
      </c>
      <c r="D157" s="53" t="s">
        <v>1006</v>
      </c>
      <c r="G157" s="54">
        <v>27.75</v>
      </c>
      <c r="H157" s="3"/>
      <c r="I157" s="3"/>
      <c r="J157" s="3"/>
      <c r="K157" s="12"/>
      <c r="L157" s="12"/>
    </row>
    <row r="158" spans="1:16" x14ac:dyDescent="0.25">
      <c r="A158" s="7" t="s">
        <v>1046</v>
      </c>
      <c r="C158" s="90" t="s">
        <v>562</v>
      </c>
      <c r="D158" s="53"/>
      <c r="G158" s="54">
        <v>21.75</v>
      </c>
      <c r="H158" s="3"/>
      <c r="I158" s="3"/>
      <c r="J158" s="3"/>
      <c r="K158" s="12"/>
      <c r="L158" s="12"/>
    </row>
    <row r="159" spans="1:16" x14ac:dyDescent="0.25">
      <c r="A159" s="7" t="s">
        <v>1047</v>
      </c>
      <c r="C159" s="90"/>
      <c r="D159" s="53" t="s">
        <v>504</v>
      </c>
      <c r="G159" s="54"/>
      <c r="H159" s="3"/>
      <c r="I159" s="3"/>
      <c r="J159" s="3"/>
      <c r="K159" s="12"/>
      <c r="L159" s="12"/>
    </row>
    <row r="160" spans="1:16" x14ac:dyDescent="0.25">
      <c r="A160" s="7" t="s">
        <v>1048</v>
      </c>
      <c r="C160" s="90" t="s">
        <v>136</v>
      </c>
      <c r="D160" s="53" t="s">
        <v>1049</v>
      </c>
      <c r="G160" s="54">
        <v>2.75</v>
      </c>
      <c r="H160" s="3"/>
      <c r="I160" s="3"/>
      <c r="J160" s="3"/>
      <c r="K160" s="12"/>
      <c r="L160" s="12"/>
    </row>
    <row r="161" spans="1:16" x14ac:dyDescent="0.25">
      <c r="A161" s="7" t="s">
        <v>416</v>
      </c>
      <c r="C161" s="90" t="s">
        <v>1050</v>
      </c>
      <c r="D161" s="53" t="s">
        <v>1051</v>
      </c>
      <c r="G161" s="54">
        <v>58.75</v>
      </c>
      <c r="H161" s="3"/>
      <c r="I161" s="3"/>
      <c r="J161" s="3"/>
      <c r="K161" s="12"/>
      <c r="L161" s="12"/>
    </row>
    <row r="162" spans="1:16" x14ac:dyDescent="0.25">
      <c r="A162" s="7" t="s">
        <v>1052</v>
      </c>
      <c r="C162" s="90" t="s">
        <v>313</v>
      </c>
      <c r="D162" s="53" t="s">
        <v>1053</v>
      </c>
      <c r="G162" s="54">
        <v>36</v>
      </c>
      <c r="H162" s="3"/>
      <c r="I162" s="3"/>
      <c r="J162" s="3"/>
      <c r="K162" s="12"/>
      <c r="L162" s="12"/>
    </row>
    <row r="163" spans="1:16" x14ac:dyDescent="0.25">
      <c r="A163" s="7" t="s">
        <v>41</v>
      </c>
      <c r="C163" s="90" t="s">
        <v>191</v>
      </c>
      <c r="D163" s="53" t="s">
        <v>1054</v>
      </c>
      <c r="G163" s="54">
        <v>44.5</v>
      </c>
      <c r="H163" s="3"/>
      <c r="I163" s="3"/>
      <c r="J163" s="3"/>
      <c r="K163" s="12"/>
      <c r="L163" s="12"/>
    </row>
    <row r="164" spans="1:16" ht="45" x14ac:dyDescent="0.25">
      <c r="A164" s="126" t="s">
        <v>24</v>
      </c>
      <c r="B164" s="131"/>
      <c r="C164" s="145" t="s">
        <v>1055</v>
      </c>
      <c r="D164" s="137"/>
      <c r="E164" s="131"/>
      <c r="F164" s="131"/>
      <c r="G164" s="138">
        <v>107.75</v>
      </c>
      <c r="H164" s="100" t="s">
        <v>291</v>
      </c>
      <c r="I164" s="100" t="s">
        <v>1056</v>
      </c>
      <c r="J164" s="100" t="s">
        <v>1057</v>
      </c>
      <c r="K164" s="132">
        <v>1</v>
      </c>
      <c r="L164" s="132">
        <v>0.34</v>
      </c>
      <c r="M164" s="28" t="s">
        <v>1058</v>
      </c>
      <c r="N164" s="131" t="s">
        <v>134</v>
      </c>
      <c r="O164" s="131" t="s">
        <v>33</v>
      </c>
      <c r="P164" s="135" t="s">
        <v>1056</v>
      </c>
    </row>
    <row r="165" spans="1:16" x14ac:dyDescent="0.25">
      <c r="A165" s="7" t="s">
        <v>22</v>
      </c>
      <c r="C165" s="90"/>
      <c r="D165" s="53" t="s">
        <v>1059</v>
      </c>
      <c r="G165" s="54"/>
      <c r="K165" s="12"/>
      <c r="L165" s="12"/>
    </row>
    <row r="166" spans="1:16" ht="15.75" thickBot="1" x14ac:dyDescent="0.3">
      <c r="A166" s="44" t="s">
        <v>488</v>
      </c>
      <c r="C166" s="96" t="s">
        <v>1060</v>
      </c>
      <c r="D166" s="59"/>
      <c r="G166" s="54">
        <v>9.5</v>
      </c>
      <c r="K166" s="12"/>
      <c r="L166" s="12"/>
    </row>
    <row r="167" spans="1:16" ht="15.75" thickBot="1" x14ac:dyDescent="0.3">
      <c r="A167" s="25">
        <v>17</v>
      </c>
      <c r="B167" s="85" t="s">
        <v>45</v>
      </c>
      <c r="C167" s="58" t="s">
        <v>967</v>
      </c>
      <c r="D167" s="58"/>
      <c r="E167" s="53"/>
      <c r="F167" s="53"/>
      <c r="G167" s="60">
        <f>SUM(G148:G166)</f>
        <v>821.75</v>
      </c>
      <c r="H167" s="61"/>
      <c r="I167" s="29"/>
      <c r="J167" s="29"/>
      <c r="K167" s="60">
        <f t="shared" ref="K167:L167" si="6">SUM(K148:K166)</f>
        <v>1</v>
      </c>
      <c r="L167" s="60">
        <f t="shared" si="6"/>
        <v>0.34</v>
      </c>
      <c r="M167" s="21"/>
      <c r="N167" s="21"/>
      <c r="O167" s="21"/>
      <c r="P167" s="21"/>
    </row>
    <row r="168" spans="1:16" ht="15.75" thickBot="1" x14ac:dyDescent="0.3"/>
    <row r="169" spans="1:16" ht="15.75" thickBot="1" x14ac:dyDescent="0.3">
      <c r="A169" s="76">
        <f>+A167+A143+A112+A93+A68+A40+A19+A8</f>
        <v>86</v>
      </c>
      <c r="B169" s="21" t="s">
        <v>348</v>
      </c>
      <c r="C169" s="76">
        <f>+C167+C143+C112+C93+C68+C40+C19+C8</f>
        <v>94</v>
      </c>
      <c r="D169" s="53"/>
      <c r="G169" s="97">
        <f>+G167+G143+G112+G93+G68+G40+G19+G8</f>
        <v>4858</v>
      </c>
      <c r="K169" s="97">
        <f t="shared" ref="K169:L169" si="7">+K167+K143+K112+K93+K68+K40+K19+K8</f>
        <v>36</v>
      </c>
      <c r="L169" s="97">
        <f t="shared" si="7"/>
        <v>13.869999999999997</v>
      </c>
    </row>
    <row r="170" spans="1:16" ht="15.75" thickTop="1" x14ac:dyDescent="0.25">
      <c r="C170" s="53"/>
      <c r="D170" s="53"/>
    </row>
    <row r="171" spans="1:16" ht="111" customHeight="1" x14ac:dyDescent="0.25">
      <c r="A171" s="151" t="s">
        <v>1889</v>
      </c>
      <c r="B171" s="151"/>
      <c r="C171" s="151"/>
      <c r="D171" s="151"/>
      <c r="E171" s="151"/>
      <c r="F171" s="151"/>
      <c r="G171" s="151"/>
      <c r="H171" s="151"/>
      <c r="I171" s="151"/>
      <c r="J171" s="151"/>
      <c r="K171" s="151"/>
      <c r="L171" s="151"/>
      <c r="M171" s="151"/>
      <c r="N171" s="151"/>
      <c r="O171" s="151"/>
      <c r="P171" s="151"/>
    </row>
    <row r="172" spans="1:16" ht="15.75" thickBot="1" x14ac:dyDescent="0.3">
      <c r="C172" s="53"/>
      <c r="D172" s="53"/>
    </row>
    <row r="173" spans="1:16" x14ac:dyDescent="0.25">
      <c r="A173" s="39" t="s">
        <v>352</v>
      </c>
      <c r="B173" s="79">
        <f>A169</f>
        <v>86</v>
      </c>
    </row>
    <row r="174" spans="1:16" x14ac:dyDescent="0.25">
      <c r="A174" s="7" t="s">
        <v>353</v>
      </c>
      <c r="B174" s="89">
        <f>C169</f>
        <v>94</v>
      </c>
    </row>
    <row r="175" spans="1:16" x14ac:dyDescent="0.25">
      <c r="A175" s="7" t="s">
        <v>354</v>
      </c>
      <c r="B175" s="80">
        <f>G169</f>
        <v>4858</v>
      </c>
    </row>
    <row r="176" spans="1:16" x14ac:dyDescent="0.25">
      <c r="A176" s="7" t="s">
        <v>355</v>
      </c>
      <c r="B176" s="80">
        <f>6.5+144+23-11</f>
        <v>162.5</v>
      </c>
    </row>
    <row r="177" spans="1:2" x14ac:dyDescent="0.25">
      <c r="A177" s="7" t="s">
        <v>356</v>
      </c>
      <c r="B177" s="71">
        <f>$B$175/$B$176</f>
        <v>29.895384615384614</v>
      </c>
    </row>
    <row r="178" spans="1:2" x14ac:dyDescent="0.25">
      <c r="A178" s="7" t="s">
        <v>357</v>
      </c>
      <c r="B178" s="80">
        <f>K169</f>
        <v>36</v>
      </c>
    </row>
    <row r="179" spans="1:2" x14ac:dyDescent="0.25">
      <c r="A179" s="7" t="s">
        <v>358</v>
      </c>
      <c r="B179" s="80">
        <v>34</v>
      </c>
    </row>
    <row r="180" spans="1:2" x14ac:dyDescent="0.25">
      <c r="A180" s="7" t="s">
        <v>359</v>
      </c>
      <c r="B180" s="80">
        <f>L169</f>
        <v>13.869999999999997</v>
      </c>
    </row>
    <row r="181" spans="1:2" x14ac:dyDescent="0.25">
      <c r="A181" s="7" t="s">
        <v>360</v>
      </c>
      <c r="B181" s="81">
        <f>L169/K169</f>
        <v>0.38527777777777772</v>
      </c>
    </row>
    <row r="182" spans="1:2" x14ac:dyDescent="0.25">
      <c r="A182" s="7" t="s">
        <v>361</v>
      </c>
      <c r="B182" s="98">
        <v>30</v>
      </c>
    </row>
    <row r="183" spans="1:2" x14ac:dyDescent="0.25">
      <c r="A183" s="7" t="s">
        <v>362</v>
      </c>
      <c r="B183" s="98">
        <v>18</v>
      </c>
    </row>
    <row r="184" spans="1:2" x14ac:dyDescent="0.25">
      <c r="A184" s="7" t="s">
        <v>363</v>
      </c>
      <c r="B184" s="98">
        <v>18</v>
      </c>
    </row>
    <row r="185" spans="1:2" ht="15.75" thickBot="1" x14ac:dyDescent="0.3">
      <c r="A185" s="44" t="s">
        <v>364</v>
      </c>
      <c r="B185" s="99">
        <v>12</v>
      </c>
    </row>
  </sheetData>
  <mergeCells count="8">
    <mergeCell ref="A145:P145"/>
    <mergeCell ref="A171:P171"/>
    <mergeCell ref="A10:P10"/>
    <mergeCell ref="A21:P21"/>
    <mergeCell ref="A42:P42"/>
    <mergeCell ref="A70:P70"/>
    <mergeCell ref="A95:P95"/>
    <mergeCell ref="A114:P114"/>
  </mergeCells>
  <hyperlinks>
    <hyperlink ref="P27" r:id="rId1" xr:uid="{D7134A9C-FE75-4EE9-8A16-9E9B2DFE0E0F}"/>
    <hyperlink ref="P37" r:id="rId2" xr:uid="{B66FC89D-4B9A-4DF0-94AD-FC79338CAC67}"/>
    <hyperlink ref="M54" r:id="rId3" xr:uid="{9E5FC54F-7B6F-4803-A40C-12C5FDA3C281}"/>
    <hyperlink ref="P54" r:id="rId4" xr:uid="{98FE0BCB-FA63-4C84-8A2A-5E0A342E0751}"/>
    <hyperlink ref="P56" r:id="rId5" xr:uid="{4ECCA980-3EB5-4889-9736-F0E86B2F2081}"/>
    <hyperlink ref="P62" r:id="rId6" xr:uid="{65815D17-8C44-4003-BAD0-66A8C5BBBB27}"/>
    <hyperlink ref="P65" r:id="rId7" xr:uid="{AF4EF696-2C55-4E07-8891-78CE9D461568}"/>
    <hyperlink ref="P63" r:id="rId8" xr:uid="{B2E3EDCA-DF08-4B3A-88C0-49926F9D6993}"/>
    <hyperlink ref="P57" r:id="rId9" xr:uid="{B226D6B5-51ED-494D-BC51-F35D86EFEE4A}"/>
    <hyperlink ref="P64" r:id="rId10" xr:uid="{25D370BA-E5A5-49EB-8309-4E6CE439C585}"/>
    <hyperlink ref="P91" r:id="rId11" xr:uid="{FDEEF108-2FC9-4489-BDC0-C8B8AFC95E2E}"/>
    <hyperlink ref="P111" r:id="rId12" xr:uid="{67063C63-8736-4C90-9DF2-E138DFA26F9B}"/>
    <hyperlink ref="P110" r:id="rId13" xr:uid="{D59185DB-8D16-4B2A-BA5F-12771060C6F3}"/>
    <hyperlink ref="A114" r:id="rId14" display="http://anita-calculators.info/html/anita_1011_lsi.html" xr:uid="{8F7992B4-70B2-41EA-B324-278CA934104A}"/>
    <hyperlink ref="P140" r:id="rId15" xr:uid="{E992C02D-2391-44CC-B434-9F0BE3B17E1E}"/>
    <hyperlink ref="P137" r:id="rId16" xr:uid="{DCC9EF02-CC50-44D7-B497-384FB00351D0}"/>
    <hyperlink ref="P123" r:id="rId17" xr:uid="{EDBE425C-CC76-4A38-8F8B-C9DB84D43470}"/>
    <hyperlink ref="P124" r:id="rId18" xr:uid="{3F328690-5B1B-49B8-8C74-F2B414321D12}"/>
    <hyperlink ref="P164" r:id="rId19" xr:uid="{A481988B-BBF0-4992-827B-49278EF0A0D2}"/>
    <hyperlink ref="M6" r:id="rId20" xr:uid="{CDC80EE3-17A2-4A02-BBA1-1E6701A1F47D}"/>
    <hyperlink ref="M7" r:id="rId21" xr:uid="{21A808E7-94B4-4D8A-BB2E-AA5CE0D8A982}"/>
    <hyperlink ref="M17" r:id="rId22" xr:uid="{9A99F9FA-6F36-4240-AF51-475E15942E2F}"/>
    <hyperlink ref="M18" r:id="rId23" xr:uid="{76C2AA52-2A56-4466-9659-CC1AE50FA8D3}"/>
    <hyperlink ref="M64" r:id="rId24" xr:uid="{943924D6-F3EA-49A0-BD6C-1655B7F9E896}"/>
    <hyperlink ref="M110" r:id="rId25" xr:uid="{22A4BCA7-4372-484A-AC79-45083AC9EBA1}"/>
    <hyperlink ref="M137" r:id="rId26" xr:uid="{12C6FD56-EA1D-4642-9BAD-4F01657D2FDB}"/>
    <hyperlink ref="M138" r:id="rId27" xr:uid="{E0C4FE03-5700-42A6-9575-2F1203B69921}"/>
    <hyperlink ref="M141" r:id="rId28" xr:uid="{3F32895E-3C56-4F9D-827A-519180994DE5}"/>
    <hyperlink ref="M164" r:id="rId29" xr:uid="{78BB3945-EEF4-49E5-95EC-6ECE8DD0F293}"/>
    <hyperlink ref="M27" r:id="rId30" xr:uid="{1BE64355-2385-44CA-9B66-DE8ABB82C893}"/>
    <hyperlink ref="M36" r:id="rId31" xr:uid="{8D5D5232-9CD8-45FA-B2DF-F1F5E38F43DE}"/>
    <hyperlink ref="M37" r:id="rId32" xr:uid="{C720EF80-A2D0-490C-8024-07C0638EEFD1}"/>
    <hyperlink ref="M38" r:id="rId33" xr:uid="{980A4E39-9B8E-4749-AF0B-6CC8E9EC4B70}"/>
    <hyperlink ref="M39" r:id="rId34" xr:uid="{B3AC4C3E-3FCA-4F46-9842-AC05BDAC7E6E}"/>
    <hyperlink ref="M55" r:id="rId35" xr:uid="{3BF8F3F7-51BB-41B4-A565-EF9BA506AE54}"/>
    <hyperlink ref="M56" r:id="rId36" xr:uid="{15E5C31A-B6D6-4A81-90AF-B693AA84962E}"/>
    <hyperlink ref="M57" r:id="rId37" xr:uid="{190FD21B-24AC-449B-ACE2-3FFBE01E4356}"/>
    <hyperlink ref="M62" r:id="rId38" xr:uid="{2BDDC5F3-E99E-4F78-A36A-C860B8F724E3}"/>
    <hyperlink ref="M63" r:id="rId39" xr:uid="{71083D22-C51A-430B-9EFB-2CF9F38E6648}"/>
    <hyperlink ref="M65" r:id="rId40" xr:uid="{12C64F42-5369-4E3E-A0E8-BD20D81898FE}"/>
    <hyperlink ref="M76" r:id="rId41" xr:uid="{68C55AD3-57D0-454B-9F14-205E88DE84EA}"/>
    <hyperlink ref="M89" r:id="rId42" xr:uid="{FA4281AE-B47D-4CE2-9A2E-9B59D0C0C731}"/>
    <hyperlink ref="M90" r:id="rId43" xr:uid="{E1FDB053-88DF-45F1-BBEB-EF9C140777A9}"/>
    <hyperlink ref="M91" r:id="rId44" xr:uid="{FC7A7143-44C5-48DF-8E66-D1754152B5C1}"/>
    <hyperlink ref="M105" r:id="rId45" xr:uid="{199FFD4E-FC58-4830-8FB7-7039FE60C040}"/>
    <hyperlink ref="M109" r:id="rId46" xr:uid="{BD28E43C-184C-4458-B0B9-12272558FAC7}"/>
    <hyperlink ref="M111" r:id="rId47" xr:uid="{2119D79E-F48A-4C82-B8CC-A1745F447E2A}"/>
    <hyperlink ref="M123" r:id="rId48" xr:uid="{F5FDDBBB-553A-4474-A038-00751E711E0C}"/>
    <hyperlink ref="M124" r:id="rId49" xr:uid="{4B4BCB70-B3D8-4D24-B7AB-24640EB5301A}"/>
  </hyperlinks>
  <pageMargins left="0.70866141732283472" right="0.70866141732283472" top="0.74803149606299213" bottom="0.74803149606299213" header="0.31496062992125984" footer="0.31496062992125984"/>
  <pageSetup paperSize="9" scale="60" orientation="landscape" r:id="rId50"/>
  <rowBreaks count="7" manualBreakCount="7">
    <brk id="21" max="16383" man="1"/>
    <brk id="42" max="16383" man="1"/>
    <brk id="70" max="16383" man="1"/>
    <brk id="95" max="16383" man="1"/>
    <brk id="114" max="16383" man="1"/>
    <brk id="145" max="16383" man="1"/>
    <brk id="185" max="16383" man="1"/>
  </rowBreaks>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65F2E-ECE0-430B-AB0E-1F5034B0D051}">
  <dimension ref="A1:P208"/>
  <sheetViews>
    <sheetView workbookViewId="0"/>
  </sheetViews>
  <sheetFormatPr defaultRowHeight="15" x14ac:dyDescent="0.25"/>
  <cols>
    <col min="1" max="1" width="27.28515625" bestFit="1" customWidth="1"/>
    <col min="2" max="2" width="14.7109375" customWidth="1"/>
    <col min="5" max="5" width="10" customWidth="1"/>
    <col min="6" max="6" width="10.85546875" customWidth="1"/>
    <col min="7" max="7" width="9.5703125" bestFit="1" customWidth="1"/>
    <col min="8" max="8" width="22" customWidth="1"/>
    <col min="9" max="9" width="22.42578125" customWidth="1"/>
    <col min="10" max="10" width="19.7109375" bestFit="1" customWidth="1"/>
    <col min="11" max="11" width="13.28515625" customWidth="1"/>
    <col min="13" max="13" width="22.7109375" customWidth="1"/>
    <col min="14" max="16" width="15.42578125" customWidth="1"/>
  </cols>
  <sheetData>
    <row r="1" spans="1:16" x14ac:dyDescent="0.25">
      <c r="A1" s="2" t="s">
        <v>1</v>
      </c>
      <c r="B1" s="2" t="s">
        <v>2</v>
      </c>
      <c r="C1" s="3"/>
      <c r="D1" s="3"/>
      <c r="E1" s="2" t="s">
        <v>1062</v>
      </c>
      <c r="F1" s="3"/>
      <c r="G1" s="3"/>
      <c r="H1" s="3"/>
      <c r="I1" s="3"/>
      <c r="J1" s="3"/>
      <c r="K1" s="3"/>
      <c r="L1" s="3"/>
      <c r="M1" s="3"/>
      <c r="N1" s="3"/>
      <c r="O1" s="3"/>
      <c r="P1" s="3"/>
    </row>
    <row r="2" spans="1:16" ht="15.75" thickBot="1" x14ac:dyDescent="0.3">
      <c r="A2" s="3"/>
      <c r="B2" s="3"/>
      <c r="C2" s="3"/>
      <c r="D2" s="3"/>
      <c r="E2" s="3"/>
      <c r="F2" s="3"/>
      <c r="G2" s="3"/>
      <c r="H2" s="100"/>
      <c r="I2" s="3"/>
      <c r="J2" s="3"/>
      <c r="K2" s="3"/>
      <c r="L2" s="3"/>
      <c r="M2" s="3"/>
      <c r="N2" s="3"/>
      <c r="O2" s="3"/>
      <c r="P2" s="3"/>
    </row>
    <row r="3" spans="1:16" ht="31.5" thickBot="1" x14ac:dyDescent="0.35">
      <c r="A3" s="4" t="s">
        <v>4</v>
      </c>
      <c r="B3" s="5" t="s">
        <v>5</v>
      </c>
      <c r="C3" s="4" t="s">
        <v>6</v>
      </c>
      <c r="D3" s="4" t="s">
        <v>7</v>
      </c>
      <c r="E3" s="4" t="s">
        <v>8</v>
      </c>
      <c r="F3" s="4" t="s">
        <v>9</v>
      </c>
      <c r="G3" s="4" t="s">
        <v>10</v>
      </c>
      <c r="H3" s="4" t="s">
        <v>11</v>
      </c>
      <c r="I3" s="4" t="s">
        <v>12</v>
      </c>
      <c r="J3" s="4" t="s">
        <v>13</v>
      </c>
      <c r="K3" s="4" t="s">
        <v>581</v>
      </c>
      <c r="L3" s="4" t="s">
        <v>15</v>
      </c>
      <c r="M3" s="4" t="s">
        <v>582</v>
      </c>
      <c r="N3" s="4" t="s">
        <v>583</v>
      </c>
      <c r="O3" s="4" t="s">
        <v>1063</v>
      </c>
      <c r="P3" s="6" t="s">
        <v>19</v>
      </c>
    </row>
    <row r="4" spans="1:16" x14ac:dyDescent="0.25">
      <c r="A4" s="7" t="s">
        <v>488</v>
      </c>
      <c r="B4" s="52"/>
      <c r="C4" s="53"/>
      <c r="D4" s="53">
        <v>14.45</v>
      </c>
      <c r="G4" s="54"/>
      <c r="K4" s="12"/>
      <c r="L4" s="12"/>
    </row>
    <row r="5" spans="1:16" x14ac:dyDescent="0.25">
      <c r="A5" s="7" t="s">
        <v>22</v>
      </c>
      <c r="B5" s="52"/>
      <c r="C5" s="53">
        <v>15.08</v>
      </c>
      <c r="D5" s="53"/>
      <c r="G5" s="54">
        <v>9.75</v>
      </c>
      <c r="K5" s="12"/>
      <c r="L5" s="12"/>
    </row>
    <row r="6" spans="1:16" x14ac:dyDescent="0.25">
      <c r="A6" s="7" t="s">
        <v>24</v>
      </c>
      <c r="B6" s="52"/>
      <c r="C6" s="53"/>
      <c r="D6" s="53">
        <v>15.29</v>
      </c>
      <c r="G6" s="54"/>
      <c r="K6" s="12"/>
      <c r="L6" s="12"/>
    </row>
    <row r="7" spans="1:16" x14ac:dyDescent="0.25">
      <c r="A7" s="7" t="s">
        <v>41</v>
      </c>
      <c r="B7" s="52"/>
      <c r="C7" s="53" t="s">
        <v>1064</v>
      </c>
      <c r="D7" s="53" t="s">
        <v>955</v>
      </c>
      <c r="E7" t="s">
        <v>1065</v>
      </c>
      <c r="G7" s="54">
        <v>83.75</v>
      </c>
      <c r="K7" s="12"/>
      <c r="L7" s="12"/>
    </row>
    <row r="8" spans="1:16" x14ac:dyDescent="0.25">
      <c r="A8" s="7" t="s">
        <v>1066</v>
      </c>
      <c r="B8" s="52"/>
      <c r="C8" s="53" t="s">
        <v>482</v>
      </c>
      <c r="D8" s="53" t="s">
        <v>1067</v>
      </c>
      <c r="G8" s="54"/>
      <c r="K8" s="12"/>
      <c r="L8" s="12"/>
    </row>
    <row r="9" spans="1:16" ht="45" x14ac:dyDescent="0.25">
      <c r="A9" s="126" t="s">
        <v>1068</v>
      </c>
      <c r="B9" s="136"/>
      <c r="C9" s="137" t="s">
        <v>430</v>
      </c>
      <c r="D9" s="137" t="s">
        <v>1069</v>
      </c>
      <c r="E9" s="131" t="s">
        <v>1070</v>
      </c>
      <c r="F9" s="131"/>
      <c r="G9" s="138">
        <v>15.25</v>
      </c>
      <c r="H9" s="100" t="s">
        <v>1071</v>
      </c>
      <c r="I9" s="100" t="s">
        <v>276</v>
      </c>
      <c r="J9" s="100" t="s">
        <v>509</v>
      </c>
      <c r="K9" s="132">
        <v>1</v>
      </c>
      <c r="L9" s="132">
        <v>0.36</v>
      </c>
      <c r="M9" s="28" t="s">
        <v>1890</v>
      </c>
      <c r="N9" s="131" t="s">
        <v>134</v>
      </c>
      <c r="O9" s="131" t="s">
        <v>33</v>
      </c>
      <c r="P9" s="131"/>
    </row>
    <row r="10" spans="1:16" ht="45" x14ac:dyDescent="0.25">
      <c r="A10" s="126" t="s">
        <v>1072</v>
      </c>
      <c r="B10" s="136"/>
      <c r="C10" s="137" t="s">
        <v>1073</v>
      </c>
      <c r="D10" s="137" t="s">
        <v>249</v>
      </c>
      <c r="E10" s="131"/>
      <c r="F10" s="131"/>
      <c r="G10" s="138"/>
      <c r="H10" s="100" t="s">
        <v>1071</v>
      </c>
      <c r="I10" s="100" t="s">
        <v>276</v>
      </c>
      <c r="J10" s="100" t="s">
        <v>31</v>
      </c>
      <c r="K10" s="132">
        <v>1</v>
      </c>
      <c r="L10" s="132">
        <v>0.38</v>
      </c>
      <c r="M10" s="28" t="s">
        <v>1890</v>
      </c>
      <c r="N10" s="131" t="s">
        <v>134</v>
      </c>
      <c r="O10" s="131" t="s">
        <v>33</v>
      </c>
      <c r="P10" s="131"/>
    </row>
    <row r="11" spans="1:16" x14ac:dyDescent="0.25">
      <c r="A11" s="7" t="s">
        <v>1074</v>
      </c>
      <c r="B11" s="52"/>
      <c r="C11" s="53" t="s">
        <v>193</v>
      </c>
      <c r="D11" s="53" t="s">
        <v>1075</v>
      </c>
      <c r="E11" t="s">
        <v>1070</v>
      </c>
      <c r="G11" s="54">
        <v>31.5</v>
      </c>
      <c r="H11" s="3"/>
      <c r="I11" s="3"/>
      <c r="J11" s="3"/>
      <c r="K11" s="12"/>
      <c r="L11" s="12"/>
    </row>
    <row r="12" spans="1:16" x14ac:dyDescent="0.25">
      <c r="A12" s="7" t="s">
        <v>41</v>
      </c>
      <c r="B12" s="52"/>
      <c r="C12" s="53" t="s">
        <v>1076</v>
      </c>
      <c r="D12" s="53" t="s">
        <v>321</v>
      </c>
      <c r="G12" s="54"/>
      <c r="H12" s="3"/>
      <c r="I12" s="3"/>
      <c r="J12" s="3"/>
      <c r="K12" s="12"/>
      <c r="L12" s="12"/>
    </row>
    <row r="13" spans="1:16" ht="15.75" thickBot="1" x14ac:dyDescent="0.3">
      <c r="A13" s="7" t="s">
        <v>103</v>
      </c>
      <c r="B13" s="52"/>
      <c r="C13" s="53" t="s">
        <v>1077</v>
      </c>
      <c r="D13" s="53"/>
      <c r="E13" t="s">
        <v>1070</v>
      </c>
      <c r="G13" s="54">
        <v>113.25</v>
      </c>
      <c r="H13" s="3"/>
      <c r="I13" s="3"/>
      <c r="J13" s="3"/>
      <c r="K13" s="12"/>
      <c r="L13" s="12"/>
    </row>
    <row r="14" spans="1:16" ht="15.75" thickBot="1" x14ac:dyDescent="0.3">
      <c r="A14" s="25">
        <v>9</v>
      </c>
      <c r="B14" s="56" t="s">
        <v>45</v>
      </c>
      <c r="C14" s="58" t="s">
        <v>293</v>
      </c>
      <c r="D14" s="58"/>
      <c r="E14" s="21"/>
      <c r="F14" s="21"/>
      <c r="G14" s="60">
        <f>SUM(G4:G13)</f>
        <v>253.5</v>
      </c>
      <c r="H14" s="29"/>
      <c r="I14" s="29"/>
      <c r="J14" s="29"/>
      <c r="K14" s="60">
        <f t="shared" ref="K14:L14" si="0">SUM(K4:K13)</f>
        <v>2</v>
      </c>
      <c r="L14" s="60">
        <f t="shared" si="0"/>
        <v>0.74</v>
      </c>
      <c r="M14" s="21"/>
      <c r="N14" s="21"/>
      <c r="O14" s="21"/>
      <c r="P14" s="21"/>
    </row>
    <row r="16" spans="1:16" ht="78" customHeight="1" x14ac:dyDescent="0.25">
      <c r="A16" s="153" t="s">
        <v>1078</v>
      </c>
      <c r="B16" s="153"/>
      <c r="C16" s="153"/>
      <c r="D16" s="153"/>
      <c r="E16" s="153"/>
      <c r="F16" s="153"/>
      <c r="G16" s="153"/>
      <c r="H16" s="153"/>
      <c r="I16" s="153"/>
      <c r="J16" s="153"/>
      <c r="K16" s="153"/>
      <c r="L16" s="153"/>
      <c r="M16" s="153"/>
      <c r="N16" s="153"/>
      <c r="O16" s="153"/>
      <c r="P16" s="153"/>
    </row>
    <row r="17" spans="1:16" ht="15.75" thickBot="1" x14ac:dyDescent="0.3"/>
    <row r="18" spans="1:16" ht="31.5" thickBot="1" x14ac:dyDescent="0.35">
      <c r="A18" s="4" t="s">
        <v>4</v>
      </c>
      <c r="B18" s="5" t="s">
        <v>47</v>
      </c>
      <c r="C18" s="4" t="s">
        <v>6</v>
      </c>
      <c r="D18" s="4" t="s">
        <v>7</v>
      </c>
      <c r="E18" s="4" t="s">
        <v>8</v>
      </c>
      <c r="F18" s="4" t="s">
        <v>9</v>
      </c>
      <c r="G18" s="4" t="s">
        <v>10</v>
      </c>
      <c r="H18" s="4" t="s">
        <v>11</v>
      </c>
      <c r="I18" s="4" t="s">
        <v>12</v>
      </c>
      <c r="J18" s="4" t="s">
        <v>13</v>
      </c>
      <c r="K18" s="4" t="s">
        <v>581</v>
      </c>
      <c r="L18" s="4" t="s">
        <v>15</v>
      </c>
      <c r="M18" s="4" t="s">
        <v>582</v>
      </c>
      <c r="N18" s="4" t="s">
        <v>583</v>
      </c>
      <c r="O18" s="4" t="s">
        <v>1063</v>
      </c>
      <c r="P18" s="6" t="s">
        <v>19</v>
      </c>
    </row>
    <row r="19" spans="1:16" x14ac:dyDescent="0.25">
      <c r="A19" s="7" t="s">
        <v>157</v>
      </c>
      <c r="B19" s="52"/>
      <c r="C19" s="53"/>
      <c r="D19" s="53" t="s">
        <v>1079</v>
      </c>
      <c r="G19" s="54"/>
      <c r="H19" s="3"/>
      <c r="I19" s="3"/>
      <c r="J19" s="3"/>
      <c r="K19" s="12"/>
      <c r="L19" s="12"/>
    </row>
    <row r="20" spans="1:16" x14ac:dyDescent="0.25">
      <c r="A20" s="7" t="s">
        <v>81</v>
      </c>
      <c r="B20" s="52"/>
      <c r="C20" s="53" t="s">
        <v>544</v>
      </c>
      <c r="D20" s="53" t="s">
        <v>1080</v>
      </c>
      <c r="G20" s="54">
        <v>246</v>
      </c>
      <c r="H20" s="3"/>
      <c r="I20" s="3"/>
      <c r="J20" s="3"/>
      <c r="K20" s="12"/>
      <c r="L20" s="12"/>
    </row>
    <row r="21" spans="1:16" x14ac:dyDescent="0.25">
      <c r="A21" s="7" t="s">
        <v>426</v>
      </c>
      <c r="B21" s="52"/>
      <c r="C21" s="53" t="s">
        <v>64</v>
      </c>
      <c r="D21" s="53" t="s">
        <v>1081</v>
      </c>
      <c r="G21" s="54">
        <f>129.5+82.25</f>
        <v>211.75</v>
      </c>
      <c r="H21" s="3"/>
      <c r="I21" s="3"/>
      <c r="J21" s="3"/>
      <c r="K21" s="12"/>
      <c r="L21" s="12"/>
    </row>
    <row r="22" spans="1:16" x14ac:dyDescent="0.25">
      <c r="A22" s="7" t="s">
        <v>1082</v>
      </c>
      <c r="B22" s="52"/>
      <c r="C22" s="53" t="s">
        <v>1083</v>
      </c>
      <c r="D22" s="53" t="s">
        <v>270</v>
      </c>
      <c r="G22" s="54">
        <v>6.75</v>
      </c>
      <c r="H22" s="3"/>
      <c r="I22" s="3"/>
      <c r="J22" s="3"/>
      <c r="K22" s="12"/>
      <c r="L22" s="12"/>
    </row>
    <row r="23" spans="1:16" x14ac:dyDescent="0.25">
      <c r="A23" s="7" t="s">
        <v>1084</v>
      </c>
      <c r="B23" s="52"/>
      <c r="C23" s="53" t="s">
        <v>1085</v>
      </c>
      <c r="D23" s="53" t="s">
        <v>388</v>
      </c>
      <c r="G23" s="54"/>
      <c r="H23" s="3"/>
      <c r="I23" s="3"/>
      <c r="J23" s="3"/>
      <c r="K23" s="12"/>
      <c r="L23" s="12"/>
    </row>
    <row r="24" spans="1:16" x14ac:dyDescent="0.25">
      <c r="A24" s="7" t="s">
        <v>1086</v>
      </c>
      <c r="B24" s="52"/>
      <c r="C24" s="53" t="s">
        <v>940</v>
      </c>
      <c r="D24" s="53" t="s">
        <v>922</v>
      </c>
      <c r="G24" s="54">
        <v>5.25</v>
      </c>
      <c r="H24" s="3"/>
      <c r="I24" s="3"/>
      <c r="J24" s="3"/>
      <c r="K24" s="12"/>
      <c r="L24" s="12"/>
    </row>
    <row r="25" spans="1:16" x14ac:dyDescent="0.25">
      <c r="A25" s="7" t="s">
        <v>1087</v>
      </c>
      <c r="B25" s="52"/>
      <c r="C25" s="53" t="s">
        <v>1088</v>
      </c>
      <c r="D25" s="53" t="s">
        <v>1089</v>
      </c>
      <c r="G25" s="54">
        <v>22.5</v>
      </c>
      <c r="H25" s="3"/>
      <c r="I25" s="3"/>
      <c r="J25" s="3"/>
      <c r="K25" s="12"/>
      <c r="L25" s="12"/>
    </row>
    <row r="26" spans="1:16" x14ac:dyDescent="0.25">
      <c r="A26" s="7" t="s">
        <v>1090</v>
      </c>
      <c r="B26" s="52"/>
      <c r="C26" s="53" t="s">
        <v>1091</v>
      </c>
      <c r="D26" s="53" t="s">
        <v>470</v>
      </c>
      <c r="G26" s="54">
        <v>11.75</v>
      </c>
      <c r="H26" s="3"/>
      <c r="I26" s="3"/>
      <c r="J26" s="3"/>
      <c r="K26" s="12"/>
      <c r="L26" s="12"/>
    </row>
    <row r="27" spans="1:16" ht="45" x14ac:dyDescent="0.25">
      <c r="A27" s="126" t="s">
        <v>1092</v>
      </c>
      <c r="B27" s="136"/>
      <c r="C27" s="137" t="s">
        <v>710</v>
      </c>
      <c r="D27" s="137" t="s">
        <v>1002</v>
      </c>
      <c r="E27" s="131"/>
      <c r="F27" s="131"/>
      <c r="G27" s="138">
        <v>9</v>
      </c>
      <c r="H27" s="100" t="s">
        <v>640</v>
      </c>
      <c r="I27" s="100" t="s">
        <v>966</v>
      </c>
      <c r="J27" s="100" t="s">
        <v>1093</v>
      </c>
      <c r="K27" s="132">
        <v>1</v>
      </c>
      <c r="L27" s="132">
        <v>0.52</v>
      </c>
      <c r="M27" s="28" t="s">
        <v>1892</v>
      </c>
      <c r="N27" s="131" t="s">
        <v>32</v>
      </c>
      <c r="O27" s="131" t="s">
        <v>135</v>
      </c>
      <c r="P27" s="131"/>
    </row>
    <row r="28" spans="1:16" ht="45" x14ac:dyDescent="0.25">
      <c r="A28" s="126" t="s">
        <v>1094</v>
      </c>
      <c r="B28" s="136"/>
      <c r="C28" s="137" t="s">
        <v>716</v>
      </c>
      <c r="D28" s="137" t="s">
        <v>1095</v>
      </c>
      <c r="E28" s="131"/>
      <c r="F28" s="131"/>
      <c r="G28" s="138">
        <v>18.25</v>
      </c>
      <c r="H28" s="100" t="s">
        <v>1096</v>
      </c>
      <c r="I28" s="100" t="s">
        <v>612</v>
      </c>
      <c r="J28" s="100" t="s">
        <v>1097</v>
      </c>
      <c r="K28" s="132">
        <v>1</v>
      </c>
      <c r="L28" s="132">
        <v>0.57999999999999996</v>
      </c>
      <c r="M28" s="28" t="s">
        <v>1891</v>
      </c>
      <c r="N28" s="131" t="s">
        <v>134</v>
      </c>
      <c r="O28" s="131" t="s">
        <v>135</v>
      </c>
      <c r="P28" s="135" t="s">
        <v>612</v>
      </c>
    </row>
    <row r="29" spans="1:16" x14ac:dyDescent="0.25">
      <c r="A29" s="126" t="s">
        <v>1098</v>
      </c>
      <c r="B29" s="136"/>
      <c r="C29" s="137" t="s">
        <v>744</v>
      </c>
      <c r="D29" s="137" t="s">
        <v>471</v>
      </c>
      <c r="E29" s="131"/>
      <c r="F29" s="131"/>
      <c r="G29" s="138">
        <v>3</v>
      </c>
      <c r="H29" s="100"/>
      <c r="I29" s="100"/>
      <c r="J29" s="100"/>
      <c r="K29" s="132"/>
      <c r="L29" s="132"/>
      <c r="M29" s="131"/>
      <c r="N29" s="131"/>
      <c r="O29" s="131"/>
      <c r="P29" s="131"/>
    </row>
    <row r="30" spans="1:16" x14ac:dyDescent="0.25">
      <c r="A30" s="126" t="s">
        <v>1099</v>
      </c>
      <c r="B30" s="136"/>
      <c r="C30" s="137" t="s">
        <v>929</v>
      </c>
      <c r="D30" s="137" t="s">
        <v>84</v>
      </c>
      <c r="E30" s="131"/>
      <c r="F30" s="131"/>
      <c r="G30" s="138">
        <v>5.25</v>
      </c>
      <c r="H30" s="100"/>
      <c r="I30" s="100"/>
      <c r="J30" s="100"/>
      <c r="K30" s="132"/>
      <c r="L30" s="132"/>
      <c r="M30" s="131"/>
      <c r="N30" s="131"/>
      <c r="O30" s="131"/>
      <c r="P30" s="131"/>
    </row>
    <row r="31" spans="1:16" x14ac:dyDescent="0.25">
      <c r="A31" s="126" t="s">
        <v>1100</v>
      </c>
      <c r="B31" s="136"/>
      <c r="C31" s="137" t="s">
        <v>1101</v>
      </c>
      <c r="D31" s="137" t="s">
        <v>1102</v>
      </c>
      <c r="E31" s="131"/>
      <c r="F31" s="131"/>
      <c r="G31" s="138">
        <v>6.25</v>
      </c>
      <c r="H31" s="100"/>
      <c r="I31" s="100"/>
      <c r="J31" s="100"/>
      <c r="K31" s="132"/>
      <c r="L31" s="132"/>
      <c r="M31" s="131"/>
      <c r="N31" s="131"/>
      <c r="O31" s="131"/>
      <c r="P31" s="131"/>
    </row>
    <row r="32" spans="1:16" x14ac:dyDescent="0.25">
      <c r="A32" s="126" t="s">
        <v>105</v>
      </c>
      <c r="B32" s="136"/>
      <c r="C32" s="137" t="s">
        <v>1103</v>
      </c>
      <c r="D32" s="137"/>
      <c r="E32" s="131"/>
      <c r="F32" s="131"/>
      <c r="G32" s="138">
        <v>15</v>
      </c>
      <c r="H32" s="100"/>
      <c r="I32" s="100"/>
      <c r="J32" s="100"/>
      <c r="K32" s="132"/>
      <c r="L32" s="132"/>
      <c r="M32" s="131"/>
      <c r="N32" s="131"/>
      <c r="O32" s="131"/>
      <c r="P32" s="131"/>
    </row>
    <row r="33" spans="1:16" x14ac:dyDescent="0.25">
      <c r="A33" s="126" t="s">
        <v>541</v>
      </c>
      <c r="B33" s="136"/>
      <c r="C33" s="137"/>
      <c r="D33" s="137" t="s">
        <v>725</v>
      </c>
      <c r="E33" s="131"/>
      <c r="F33" s="131"/>
      <c r="G33" s="138"/>
      <c r="H33" s="100"/>
      <c r="I33" s="100"/>
      <c r="J33" s="100"/>
      <c r="K33" s="132"/>
      <c r="L33" s="132"/>
      <c r="M33" s="131"/>
      <c r="N33" s="131"/>
      <c r="O33" s="131"/>
      <c r="P33" s="131"/>
    </row>
    <row r="34" spans="1:16" ht="60" x14ac:dyDescent="0.25">
      <c r="A34" s="126" t="s">
        <v>726</v>
      </c>
      <c r="B34" s="136"/>
      <c r="C34" s="137" t="s">
        <v>1104</v>
      </c>
      <c r="D34" s="137"/>
      <c r="E34" s="131" t="s">
        <v>1070</v>
      </c>
      <c r="F34" s="131"/>
      <c r="G34" s="138">
        <v>335.5</v>
      </c>
      <c r="H34" s="100" t="s">
        <v>1105</v>
      </c>
      <c r="I34" s="100" t="s">
        <v>733</v>
      </c>
      <c r="J34" s="100" t="s">
        <v>663</v>
      </c>
      <c r="K34" s="132">
        <v>1</v>
      </c>
      <c r="L34" s="132">
        <v>0.44</v>
      </c>
      <c r="M34" s="28" t="s">
        <v>1866</v>
      </c>
      <c r="N34" s="131" t="s">
        <v>32</v>
      </c>
      <c r="O34" s="131" t="s">
        <v>33</v>
      </c>
      <c r="P34" s="135" t="s">
        <v>733</v>
      </c>
    </row>
    <row r="35" spans="1:16" ht="60" x14ac:dyDescent="0.25">
      <c r="A35" s="126"/>
      <c r="B35" s="136"/>
      <c r="C35" s="137"/>
      <c r="D35" s="137"/>
      <c r="E35" s="131"/>
      <c r="F35" s="131"/>
      <c r="G35" s="138"/>
      <c r="H35" s="100" t="s">
        <v>1106</v>
      </c>
      <c r="I35" s="100" t="s">
        <v>729</v>
      </c>
      <c r="J35" s="100" t="s">
        <v>1107</v>
      </c>
      <c r="K35" s="132">
        <v>1</v>
      </c>
      <c r="L35" s="132">
        <v>0.41</v>
      </c>
      <c r="M35" s="28" t="s">
        <v>1893</v>
      </c>
      <c r="N35" s="131" t="s">
        <v>134</v>
      </c>
      <c r="O35" s="131" t="s">
        <v>33</v>
      </c>
      <c r="P35" s="135" t="s">
        <v>729</v>
      </c>
    </row>
    <row r="36" spans="1:16" ht="60.75" thickBot="1" x14ac:dyDescent="0.3">
      <c r="A36" s="126"/>
      <c r="B36" s="136"/>
      <c r="C36" s="137"/>
      <c r="D36" s="137" t="s">
        <v>858</v>
      </c>
      <c r="E36" s="131"/>
      <c r="F36" s="131"/>
      <c r="G36" s="138"/>
      <c r="H36" s="100" t="s">
        <v>1108</v>
      </c>
      <c r="I36" s="100" t="s">
        <v>729</v>
      </c>
      <c r="J36" s="100" t="s">
        <v>1107</v>
      </c>
      <c r="K36" s="132">
        <v>1</v>
      </c>
      <c r="L36" s="132">
        <v>0.4</v>
      </c>
      <c r="M36" s="28" t="s">
        <v>1894</v>
      </c>
      <c r="N36" s="131" t="s">
        <v>32</v>
      </c>
      <c r="O36" s="131" t="s">
        <v>33</v>
      </c>
      <c r="P36" s="135" t="s">
        <v>729</v>
      </c>
    </row>
    <row r="37" spans="1:16" ht="15.75" thickBot="1" x14ac:dyDescent="0.3">
      <c r="A37" s="25">
        <v>16</v>
      </c>
      <c r="B37" s="56" t="s">
        <v>45</v>
      </c>
      <c r="C37" s="58" t="s">
        <v>967</v>
      </c>
      <c r="D37" s="58"/>
      <c r="E37" s="21"/>
      <c r="F37" s="21"/>
      <c r="G37" s="60">
        <f>SUM(G19:G36)</f>
        <v>896.25</v>
      </c>
      <c r="H37" s="29"/>
      <c r="I37" s="29"/>
      <c r="J37" s="29"/>
      <c r="K37" s="60">
        <f t="shared" ref="K37:L37" si="1">SUM(K19:K36)</f>
        <v>5</v>
      </c>
      <c r="L37" s="60">
        <f t="shared" si="1"/>
        <v>2.35</v>
      </c>
      <c r="M37" s="21"/>
      <c r="N37" s="21"/>
      <c r="O37" s="21"/>
      <c r="P37" s="21"/>
    </row>
    <row r="39" spans="1:16" ht="63.75" customHeight="1" x14ac:dyDescent="0.25">
      <c r="A39" s="153" t="s">
        <v>1895</v>
      </c>
      <c r="B39" s="153"/>
      <c r="C39" s="153"/>
      <c r="D39" s="153"/>
      <c r="E39" s="153"/>
      <c r="F39" s="153"/>
      <c r="G39" s="153"/>
      <c r="H39" s="153"/>
      <c r="I39" s="153"/>
      <c r="J39" s="153"/>
      <c r="K39" s="153"/>
      <c r="L39" s="153"/>
      <c r="M39" s="153"/>
      <c r="N39" s="153"/>
      <c r="O39" s="153"/>
      <c r="P39" s="153"/>
    </row>
    <row r="40" spans="1:16" ht="15.75" thickBot="1" x14ac:dyDescent="0.3"/>
    <row r="41" spans="1:16" ht="31.5" thickBot="1" x14ac:dyDescent="0.35">
      <c r="A41" s="4" t="s">
        <v>4</v>
      </c>
      <c r="B41" s="5" t="s">
        <v>100</v>
      </c>
      <c r="C41" s="4" t="s">
        <v>6</v>
      </c>
      <c r="D41" s="4" t="s">
        <v>7</v>
      </c>
      <c r="E41" s="4" t="s">
        <v>8</v>
      </c>
      <c r="F41" s="4" t="s">
        <v>9</v>
      </c>
      <c r="G41" s="4" t="s">
        <v>10</v>
      </c>
      <c r="H41" s="4" t="s">
        <v>11</v>
      </c>
      <c r="I41" s="4" t="s">
        <v>12</v>
      </c>
      <c r="J41" s="4" t="s">
        <v>13</v>
      </c>
      <c r="K41" s="4" t="s">
        <v>581</v>
      </c>
      <c r="L41" s="4" t="s">
        <v>15</v>
      </c>
      <c r="M41" s="4" t="s">
        <v>582</v>
      </c>
      <c r="N41" s="4" t="s">
        <v>583</v>
      </c>
      <c r="O41" s="4" t="s">
        <v>1063</v>
      </c>
      <c r="P41" s="6" t="s">
        <v>19</v>
      </c>
    </row>
    <row r="42" spans="1:16" x14ac:dyDescent="0.25">
      <c r="A42" s="7" t="s">
        <v>541</v>
      </c>
      <c r="B42" s="52"/>
      <c r="C42" s="53" t="s">
        <v>1109</v>
      </c>
      <c r="D42" s="53"/>
      <c r="E42" t="s">
        <v>1070</v>
      </c>
      <c r="G42" s="54">
        <v>362.5</v>
      </c>
      <c r="H42" s="3"/>
      <c r="I42" s="3"/>
      <c r="J42" s="3"/>
      <c r="K42" s="12"/>
      <c r="L42" s="12"/>
    </row>
    <row r="43" spans="1:16" x14ac:dyDescent="0.25">
      <c r="A43" s="7" t="s">
        <v>1110</v>
      </c>
      <c r="B43" s="52"/>
      <c r="C43" s="53"/>
      <c r="D43" s="53" t="s">
        <v>937</v>
      </c>
      <c r="G43" s="54"/>
      <c r="H43" s="3"/>
      <c r="I43" s="3"/>
      <c r="J43" s="3"/>
      <c r="K43" s="12"/>
      <c r="L43" s="12"/>
    </row>
    <row r="44" spans="1:16" x14ac:dyDescent="0.25">
      <c r="A44" s="7" t="s">
        <v>1111</v>
      </c>
      <c r="B44" s="52"/>
      <c r="C44" s="53" t="s">
        <v>1112</v>
      </c>
      <c r="D44" s="53" t="s">
        <v>495</v>
      </c>
      <c r="E44" t="s">
        <v>1070</v>
      </c>
      <c r="G44" s="54">
        <v>4.25</v>
      </c>
      <c r="H44" s="3"/>
      <c r="I44" s="3"/>
      <c r="J44" s="3"/>
      <c r="K44" s="12"/>
      <c r="L44" s="12"/>
    </row>
    <row r="45" spans="1:16" x14ac:dyDescent="0.25">
      <c r="A45" s="7" t="s">
        <v>1113</v>
      </c>
      <c r="B45" s="52"/>
      <c r="C45" s="53" t="s">
        <v>228</v>
      </c>
      <c r="D45" s="53" t="s">
        <v>1114</v>
      </c>
      <c r="G45" s="54">
        <v>11</v>
      </c>
      <c r="H45" s="3"/>
      <c r="I45" s="3"/>
      <c r="J45" s="3"/>
      <c r="K45" s="12"/>
      <c r="L45" s="12"/>
    </row>
    <row r="46" spans="1:16" x14ac:dyDescent="0.25">
      <c r="A46" s="7" t="s">
        <v>1111</v>
      </c>
      <c r="B46" s="52"/>
      <c r="C46" s="53" t="s">
        <v>1115</v>
      </c>
      <c r="D46" s="53" t="s">
        <v>997</v>
      </c>
      <c r="G46" s="54">
        <v>11.25</v>
      </c>
      <c r="H46" s="3"/>
      <c r="I46" s="3"/>
      <c r="J46" s="3"/>
      <c r="K46" s="12"/>
      <c r="L46" s="12"/>
    </row>
    <row r="47" spans="1:16" x14ac:dyDescent="0.25">
      <c r="A47" s="7" t="s">
        <v>1116</v>
      </c>
      <c r="B47" s="52"/>
      <c r="C47" s="53" t="s">
        <v>1088</v>
      </c>
      <c r="D47" s="53" t="s">
        <v>1117</v>
      </c>
      <c r="G47" s="54">
        <v>72</v>
      </c>
      <c r="H47" s="3"/>
      <c r="I47" s="3"/>
      <c r="J47" s="3"/>
      <c r="K47" s="12"/>
      <c r="L47" s="12"/>
    </row>
    <row r="48" spans="1:16" ht="45" x14ac:dyDescent="0.25">
      <c r="A48" s="126" t="s">
        <v>145</v>
      </c>
      <c r="B48" s="136"/>
      <c r="C48" s="137" t="s">
        <v>1118</v>
      </c>
      <c r="D48" s="137"/>
      <c r="E48" s="131"/>
      <c r="F48" s="131"/>
      <c r="G48" s="138">
        <v>34.5</v>
      </c>
      <c r="H48" s="100" t="s">
        <v>148</v>
      </c>
      <c r="I48" s="100" t="s">
        <v>144</v>
      </c>
      <c r="J48" s="100" t="s">
        <v>509</v>
      </c>
      <c r="K48" s="132">
        <v>1</v>
      </c>
      <c r="L48" s="132">
        <v>0.4</v>
      </c>
      <c r="M48" s="28" t="s">
        <v>1789</v>
      </c>
      <c r="N48" s="131" t="s">
        <v>134</v>
      </c>
      <c r="O48" s="131" t="s">
        <v>33</v>
      </c>
      <c r="P48" s="131"/>
    </row>
    <row r="49" spans="1:16" ht="45" x14ac:dyDescent="0.25">
      <c r="A49" s="126"/>
      <c r="B49" s="136"/>
      <c r="C49" s="137"/>
      <c r="D49" s="137" t="s">
        <v>130</v>
      </c>
      <c r="E49" s="131"/>
      <c r="F49" s="131"/>
      <c r="G49" s="138"/>
      <c r="H49" s="100" t="s">
        <v>148</v>
      </c>
      <c r="I49" s="100" t="s">
        <v>144</v>
      </c>
      <c r="J49" s="100" t="s">
        <v>31</v>
      </c>
      <c r="K49" s="132">
        <v>1</v>
      </c>
      <c r="L49" s="132">
        <v>0.42</v>
      </c>
      <c r="M49" s="28" t="s">
        <v>1789</v>
      </c>
      <c r="N49" s="131" t="s">
        <v>134</v>
      </c>
      <c r="O49" s="131" t="s">
        <v>33</v>
      </c>
      <c r="P49" s="131"/>
    </row>
    <row r="50" spans="1:16" x14ac:dyDescent="0.25">
      <c r="A50" s="126" t="s">
        <v>150</v>
      </c>
      <c r="B50" s="136"/>
      <c r="C50" s="137" t="s">
        <v>886</v>
      </c>
      <c r="D50" s="137" t="s">
        <v>930</v>
      </c>
      <c r="E50" s="131"/>
      <c r="F50" s="131"/>
      <c r="G50" s="138">
        <v>44.75</v>
      </c>
      <c r="H50" s="100"/>
      <c r="I50" s="100"/>
      <c r="J50" s="100"/>
      <c r="K50" s="132"/>
      <c r="L50" s="132"/>
      <c r="M50" s="131"/>
      <c r="N50" s="131"/>
      <c r="O50" s="131"/>
      <c r="P50" s="131"/>
    </row>
    <row r="51" spans="1:16" x14ac:dyDescent="0.25">
      <c r="A51" s="126" t="s">
        <v>1119</v>
      </c>
      <c r="B51" s="136"/>
      <c r="C51" s="137" t="s">
        <v>1120</v>
      </c>
      <c r="D51" s="137" t="s">
        <v>178</v>
      </c>
      <c r="E51" s="131"/>
      <c r="F51" s="131"/>
      <c r="G51" s="138">
        <v>16.25</v>
      </c>
      <c r="H51" s="100"/>
      <c r="I51" s="100"/>
      <c r="J51" s="100"/>
      <c r="K51" s="132"/>
      <c r="L51" s="132"/>
      <c r="M51" s="131"/>
      <c r="N51" s="131"/>
      <c r="O51" s="131"/>
      <c r="P51" s="131"/>
    </row>
    <row r="52" spans="1:16" x14ac:dyDescent="0.25">
      <c r="A52" s="126" t="s">
        <v>1121</v>
      </c>
      <c r="B52" s="136"/>
      <c r="C52" s="137" t="s">
        <v>1122</v>
      </c>
      <c r="D52" s="137" t="s">
        <v>1123</v>
      </c>
      <c r="E52" s="131"/>
      <c r="F52" s="131"/>
      <c r="G52" s="138">
        <v>5.75</v>
      </c>
      <c r="H52" s="100"/>
      <c r="I52" s="100"/>
      <c r="J52" s="100"/>
      <c r="K52" s="132"/>
      <c r="L52" s="132"/>
      <c r="M52" s="131"/>
      <c r="N52" s="131"/>
      <c r="O52" s="131"/>
      <c r="P52" s="131"/>
    </row>
    <row r="53" spans="1:16" x14ac:dyDescent="0.25">
      <c r="A53" s="126" t="s">
        <v>1124</v>
      </c>
      <c r="B53" s="136"/>
      <c r="C53" s="137" t="s">
        <v>1125</v>
      </c>
      <c r="D53" s="137" t="s">
        <v>1126</v>
      </c>
      <c r="E53" s="131" t="s">
        <v>1070</v>
      </c>
      <c r="F53" s="131"/>
      <c r="G53" s="138">
        <v>6.75</v>
      </c>
      <c r="H53" s="100"/>
      <c r="I53" s="100"/>
      <c r="J53" s="100"/>
      <c r="K53" s="132"/>
      <c r="L53" s="132"/>
      <c r="M53" s="131"/>
      <c r="N53" s="131"/>
      <c r="O53" s="131"/>
      <c r="P53" s="131"/>
    </row>
    <row r="54" spans="1:16" x14ac:dyDescent="0.25">
      <c r="A54" s="126" t="s">
        <v>1127</v>
      </c>
      <c r="B54" s="136"/>
      <c r="C54" s="137" t="s">
        <v>789</v>
      </c>
      <c r="D54" s="137" t="s">
        <v>953</v>
      </c>
      <c r="E54" s="131"/>
      <c r="F54" s="131"/>
      <c r="G54" s="138">
        <v>5.25</v>
      </c>
      <c r="H54" s="100"/>
      <c r="I54" s="100"/>
      <c r="J54" s="100"/>
      <c r="K54" s="132"/>
      <c r="L54" s="132"/>
      <c r="M54" s="131"/>
      <c r="N54" s="131"/>
      <c r="O54" s="131"/>
      <c r="P54" s="131"/>
    </row>
    <row r="55" spans="1:16" x14ac:dyDescent="0.25">
      <c r="A55" s="126" t="s">
        <v>1128</v>
      </c>
      <c r="B55" s="136"/>
      <c r="C55" s="137" t="s">
        <v>87</v>
      </c>
      <c r="D55" s="137" t="s">
        <v>958</v>
      </c>
      <c r="E55" s="131"/>
      <c r="F55" s="131"/>
      <c r="G55" s="138">
        <v>12</v>
      </c>
      <c r="H55" s="100"/>
      <c r="I55" s="100"/>
      <c r="J55" s="100"/>
      <c r="K55" s="132"/>
      <c r="L55" s="132"/>
      <c r="M55" s="131"/>
      <c r="N55" s="131"/>
      <c r="O55" s="131"/>
      <c r="P55" s="131"/>
    </row>
    <row r="56" spans="1:16" x14ac:dyDescent="0.25">
      <c r="A56" s="126" t="s">
        <v>1045</v>
      </c>
      <c r="B56" s="136"/>
      <c r="C56" s="137" t="s">
        <v>1129</v>
      </c>
      <c r="D56" s="137" t="s">
        <v>1130</v>
      </c>
      <c r="E56" s="131"/>
      <c r="F56" s="131"/>
      <c r="G56" s="138">
        <v>17</v>
      </c>
      <c r="H56" s="100"/>
      <c r="I56" s="100"/>
      <c r="J56" s="100"/>
      <c r="K56" s="132"/>
      <c r="L56" s="132"/>
      <c r="M56" s="131"/>
      <c r="N56" s="131"/>
      <c r="O56" s="131"/>
      <c r="P56" s="131"/>
    </row>
    <row r="57" spans="1:16" ht="45" x14ac:dyDescent="0.25">
      <c r="A57" s="126" t="s">
        <v>874</v>
      </c>
      <c r="B57" s="136"/>
      <c r="C57" s="137" t="s">
        <v>1131</v>
      </c>
      <c r="D57" s="137"/>
      <c r="E57" s="131" t="s">
        <v>1070</v>
      </c>
      <c r="F57" s="131"/>
      <c r="G57" s="138">
        <v>35.25</v>
      </c>
      <c r="H57" s="100" t="s">
        <v>1132</v>
      </c>
      <c r="I57" s="100" t="s">
        <v>124</v>
      </c>
      <c r="J57" s="100" t="s">
        <v>125</v>
      </c>
      <c r="K57" s="132">
        <v>1</v>
      </c>
      <c r="L57" s="132">
        <v>0.44</v>
      </c>
      <c r="M57" s="28" t="s">
        <v>1897</v>
      </c>
      <c r="N57" s="131" t="s">
        <v>32</v>
      </c>
      <c r="O57" s="131" t="s">
        <v>33</v>
      </c>
      <c r="P57" s="28" t="s">
        <v>124</v>
      </c>
    </row>
    <row r="58" spans="1:16" ht="45" x14ac:dyDescent="0.25">
      <c r="A58" s="126"/>
      <c r="B58" s="136"/>
      <c r="C58" s="137"/>
      <c r="D58" s="137" t="s">
        <v>1133</v>
      </c>
      <c r="E58" s="131"/>
      <c r="F58" s="131"/>
      <c r="G58" s="138"/>
      <c r="H58" s="100" t="s">
        <v>1134</v>
      </c>
      <c r="I58" s="100" t="s">
        <v>538</v>
      </c>
      <c r="J58" s="100" t="s">
        <v>31</v>
      </c>
      <c r="K58" s="132">
        <v>1</v>
      </c>
      <c r="L58" s="132">
        <v>0.44</v>
      </c>
      <c r="M58" s="28" t="s">
        <v>1896</v>
      </c>
      <c r="N58" s="131" t="s">
        <v>134</v>
      </c>
      <c r="O58" s="131" t="s">
        <v>135</v>
      </c>
      <c r="P58" s="135" t="s">
        <v>538</v>
      </c>
    </row>
    <row r="59" spans="1:16" ht="15.75" thickBot="1" x14ac:dyDescent="0.3">
      <c r="A59" s="126" t="s">
        <v>150</v>
      </c>
      <c r="B59" s="136"/>
      <c r="C59" s="137" t="s">
        <v>665</v>
      </c>
      <c r="D59" s="137"/>
      <c r="E59" s="131"/>
      <c r="F59" s="131"/>
      <c r="G59" s="138">
        <v>38</v>
      </c>
      <c r="H59" s="100" t="s">
        <v>1135</v>
      </c>
      <c r="I59" s="100" t="s">
        <v>612</v>
      </c>
      <c r="J59" s="100" t="s">
        <v>31</v>
      </c>
      <c r="K59" s="132">
        <v>1</v>
      </c>
      <c r="L59" s="132">
        <v>0.5</v>
      </c>
      <c r="M59" s="135"/>
      <c r="N59" s="131" t="s">
        <v>32</v>
      </c>
      <c r="O59" s="131" t="s">
        <v>135</v>
      </c>
      <c r="P59" s="135" t="s">
        <v>612</v>
      </c>
    </row>
    <row r="60" spans="1:16" ht="15.75" thickBot="1" x14ac:dyDescent="0.3">
      <c r="A60" s="25">
        <v>13</v>
      </c>
      <c r="B60" s="56" t="s">
        <v>45</v>
      </c>
      <c r="C60" s="58" t="s">
        <v>98</v>
      </c>
      <c r="D60" s="58"/>
      <c r="E60" s="21"/>
      <c r="F60" s="21"/>
      <c r="G60" s="60">
        <f>SUM(G42:G59)</f>
        <v>676.5</v>
      </c>
      <c r="H60" s="29"/>
      <c r="I60" s="29"/>
      <c r="J60" s="29"/>
      <c r="K60" s="60">
        <f t="shared" ref="K60:L60" si="2">SUM(K42:K59)</f>
        <v>5</v>
      </c>
      <c r="L60" s="60">
        <f t="shared" si="2"/>
        <v>2.2000000000000002</v>
      </c>
      <c r="M60" s="21"/>
      <c r="N60" s="21"/>
      <c r="O60" s="21"/>
      <c r="P60" s="21"/>
    </row>
    <row r="62" spans="1:16" ht="61.5" customHeight="1" x14ac:dyDescent="0.25">
      <c r="A62" s="153" t="s">
        <v>1292</v>
      </c>
      <c r="B62" s="153"/>
      <c r="C62" s="153"/>
      <c r="D62" s="153"/>
      <c r="E62" s="153"/>
      <c r="F62" s="153"/>
      <c r="G62" s="153"/>
      <c r="H62" s="153"/>
      <c r="I62" s="153"/>
      <c r="J62" s="153"/>
      <c r="K62" s="153"/>
      <c r="L62" s="153"/>
      <c r="M62" s="153"/>
      <c r="N62" s="153"/>
      <c r="O62" s="153"/>
      <c r="P62" s="153"/>
    </row>
    <row r="63" spans="1:16" ht="15.75" thickBot="1" x14ac:dyDescent="0.3"/>
    <row r="64" spans="1:16" ht="31.5" thickBot="1" x14ac:dyDescent="0.35">
      <c r="A64" s="4" t="s">
        <v>4</v>
      </c>
      <c r="B64" s="5" t="s">
        <v>156</v>
      </c>
      <c r="C64" s="4" t="s">
        <v>6</v>
      </c>
      <c r="D64" s="4" t="s">
        <v>7</v>
      </c>
      <c r="E64" s="4" t="s">
        <v>8</v>
      </c>
      <c r="F64" s="4" t="s">
        <v>9</v>
      </c>
      <c r="G64" s="4" t="s">
        <v>10</v>
      </c>
      <c r="H64" s="4" t="s">
        <v>11</v>
      </c>
      <c r="I64" s="4" t="s">
        <v>12</v>
      </c>
      <c r="J64" s="4" t="s">
        <v>13</v>
      </c>
      <c r="K64" s="4" t="s">
        <v>581</v>
      </c>
      <c r="L64" s="4" t="s">
        <v>15</v>
      </c>
      <c r="M64" s="4" t="s">
        <v>582</v>
      </c>
      <c r="N64" s="4" t="s">
        <v>583</v>
      </c>
      <c r="O64" s="4" t="s">
        <v>1063</v>
      </c>
      <c r="P64" s="6" t="s">
        <v>19</v>
      </c>
    </row>
    <row r="65" spans="1:16" x14ac:dyDescent="0.25">
      <c r="A65" s="7" t="s">
        <v>157</v>
      </c>
      <c r="B65" s="52"/>
      <c r="C65" s="53"/>
      <c r="D65" s="53" t="s">
        <v>158</v>
      </c>
      <c r="G65" s="54"/>
      <c r="H65" s="3"/>
      <c r="I65" s="3"/>
      <c r="J65" s="3"/>
      <c r="K65" s="12"/>
      <c r="L65" s="12"/>
    </row>
    <row r="66" spans="1:16" x14ac:dyDescent="0.25">
      <c r="A66" s="7" t="s">
        <v>160</v>
      </c>
      <c r="B66" s="52"/>
      <c r="C66" s="53" t="s">
        <v>1136</v>
      </c>
      <c r="D66" s="53" t="s">
        <v>51</v>
      </c>
      <c r="E66" t="s">
        <v>1137</v>
      </c>
      <c r="G66" s="54">
        <v>202.5</v>
      </c>
      <c r="H66" s="3"/>
      <c r="I66" s="3"/>
      <c r="J66" s="3"/>
      <c r="K66" s="12"/>
      <c r="L66" s="12"/>
    </row>
    <row r="67" spans="1:16" x14ac:dyDescent="0.25">
      <c r="A67" s="7" t="s">
        <v>157</v>
      </c>
      <c r="B67" s="52"/>
      <c r="C67" s="53" t="s">
        <v>1138</v>
      </c>
      <c r="D67" s="53"/>
      <c r="G67" s="54">
        <v>191</v>
      </c>
      <c r="H67" s="3"/>
      <c r="I67" s="3"/>
      <c r="J67" s="3"/>
      <c r="K67" s="12"/>
      <c r="L67" s="12"/>
    </row>
    <row r="68" spans="1:16" x14ac:dyDescent="0.25">
      <c r="A68" s="7" t="s">
        <v>216</v>
      </c>
      <c r="B68" s="52"/>
      <c r="C68" s="53"/>
      <c r="D68" s="53" t="s">
        <v>385</v>
      </c>
      <c r="G68" s="54"/>
      <c r="H68" s="3"/>
      <c r="I68" s="3"/>
      <c r="J68" s="3"/>
      <c r="K68" s="12"/>
      <c r="L68" s="12"/>
    </row>
    <row r="69" spans="1:16" x14ac:dyDescent="0.25">
      <c r="A69" s="7" t="s">
        <v>1139</v>
      </c>
      <c r="B69" s="52"/>
      <c r="C69" s="53" t="s">
        <v>498</v>
      </c>
      <c r="D69" s="53" t="s">
        <v>1140</v>
      </c>
      <c r="G69" s="54">
        <v>4.25</v>
      </c>
      <c r="H69" s="3"/>
      <c r="I69" s="3"/>
      <c r="J69" s="3"/>
      <c r="K69" s="12"/>
      <c r="L69" s="12"/>
    </row>
    <row r="70" spans="1:16" x14ac:dyDescent="0.25">
      <c r="A70" s="7" t="s">
        <v>216</v>
      </c>
      <c r="B70" s="52"/>
      <c r="C70" s="53" t="s">
        <v>386</v>
      </c>
      <c r="D70" s="53" t="s">
        <v>112</v>
      </c>
      <c r="E70" t="s">
        <v>1070</v>
      </c>
      <c r="G70" s="54">
        <v>4.25</v>
      </c>
      <c r="H70" s="3"/>
      <c r="I70" s="3"/>
      <c r="J70" s="3"/>
      <c r="K70" s="12"/>
      <c r="L70" s="12"/>
    </row>
    <row r="71" spans="1:16" ht="45" x14ac:dyDescent="0.25">
      <c r="A71" s="126" t="s">
        <v>959</v>
      </c>
      <c r="B71" s="136"/>
      <c r="C71" s="137" t="s">
        <v>863</v>
      </c>
      <c r="D71" s="137" t="s">
        <v>1141</v>
      </c>
      <c r="E71" s="131"/>
      <c r="F71" s="131"/>
      <c r="G71" s="138">
        <v>51.75</v>
      </c>
      <c r="H71" s="100" t="s">
        <v>552</v>
      </c>
      <c r="I71" s="100" t="s">
        <v>1142</v>
      </c>
      <c r="J71" s="100" t="s">
        <v>1143</v>
      </c>
      <c r="K71" s="132">
        <v>1</v>
      </c>
      <c r="L71" s="132">
        <v>0.46</v>
      </c>
      <c r="M71" s="28" t="s">
        <v>1144</v>
      </c>
      <c r="N71" s="131" t="s">
        <v>134</v>
      </c>
      <c r="O71" s="131" t="s">
        <v>135</v>
      </c>
      <c r="P71" s="28" t="s">
        <v>1142</v>
      </c>
    </row>
    <row r="72" spans="1:16" ht="45" x14ac:dyDescent="0.25">
      <c r="A72" s="126" t="s">
        <v>1145</v>
      </c>
      <c r="B72" s="136"/>
      <c r="C72" s="137" t="s">
        <v>1091</v>
      </c>
      <c r="D72" s="137" t="s">
        <v>1146</v>
      </c>
      <c r="E72" s="131"/>
      <c r="F72" s="131"/>
      <c r="G72" s="138">
        <v>16.75</v>
      </c>
      <c r="H72" s="100" t="s">
        <v>1147</v>
      </c>
      <c r="I72" s="100" t="s">
        <v>237</v>
      </c>
      <c r="J72" s="100" t="s">
        <v>509</v>
      </c>
      <c r="K72" s="132">
        <v>1</v>
      </c>
      <c r="L72" s="132">
        <v>0.38</v>
      </c>
      <c r="M72" s="28" t="s">
        <v>1898</v>
      </c>
      <c r="N72" s="131" t="s">
        <v>32</v>
      </c>
      <c r="O72" s="131" t="s">
        <v>33</v>
      </c>
      <c r="P72" s="131"/>
    </row>
    <row r="73" spans="1:16" x14ac:dyDescent="0.25">
      <c r="A73" s="7" t="s">
        <v>1148</v>
      </c>
      <c r="B73" s="52"/>
      <c r="C73" s="53" t="s">
        <v>1149</v>
      </c>
      <c r="D73" s="53" t="s">
        <v>172</v>
      </c>
      <c r="G73" s="54">
        <v>11.75</v>
      </c>
      <c r="H73" s="3"/>
      <c r="I73" s="3"/>
      <c r="J73" s="3"/>
      <c r="K73" s="12"/>
      <c r="L73" s="12"/>
    </row>
    <row r="74" spans="1:16" x14ac:dyDescent="0.25">
      <c r="A74" s="7" t="s">
        <v>954</v>
      </c>
      <c r="B74" s="52"/>
      <c r="C74" s="53" t="s">
        <v>1150</v>
      </c>
      <c r="D74" s="53" t="s">
        <v>930</v>
      </c>
      <c r="G74" s="54">
        <v>34.25</v>
      </c>
      <c r="H74" s="3"/>
      <c r="I74" s="3"/>
      <c r="J74" s="3"/>
      <c r="K74" s="12"/>
      <c r="L74" s="12"/>
    </row>
    <row r="75" spans="1:16" x14ac:dyDescent="0.25">
      <c r="A75" s="7" t="s">
        <v>952</v>
      </c>
      <c r="B75" s="52"/>
      <c r="C75" s="53" t="s">
        <v>888</v>
      </c>
      <c r="D75" s="53" t="s">
        <v>1101</v>
      </c>
      <c r="G75" s="54">
        <v>3.25</v>
      </c>
      <c r="H75" s="3"/>
      <c r="I75" s="3"/>
      <c r="J75" s="3"/>
      <c r="K75" s="12"/>
      <c r="L75" s="12"/>
    </row>
    <row r="76" spans="1:16" x14ac:dyDescent="0.25">
      <c r="A76" s="7" t="s">
        <v>1151</v>
      </c>
      <c r="B76" s="52"/>
      <c r="C76" s="53" t="s">
        <v>1152</v>
      </c>
      <c r="D76" s="53" t="s">
        <v>1010</v>
      </c>
      <c r="G76" s="54">
        <v>7.5</v>
      </c>
      <c r="H76" s="3"/>
      <c r="I76" s="3"/>
      <c r="J76" s="3"/>
      <c r="K76" s="12"/>
      <c r="L76" s="12"/>
    </row>
    <row r="77" spans="1:16" x14ac:dyDescent="0.25">
      <c r="A77" s="7" t="s">
        <v>952</v>
      </c>
      <c r="B77" s="52"/>
      <c r="C77" s="53" t="s">
        <v>893</v>
      </c>
      <c r="D77" s="53" t="s">
        <v>657</v>
      </c>
      <c r="G77" s="54">
        <v>7.5</v>
      </c>
      <c r="H77" s="3"/>
      <c r="I77" s="3"/>
      <c r="J77" s="3"/>
      <c r="K77" s="12"/>
      <c r="L77" s="12"/>
    </row>
    <row r="78" spans="1:16" x14ac:dyDescent="0.25">
      <c r="A78" s="7" t="s">
        <v>1153</v>
      </c>
      <c r="B78" s="52"/>
      <c r="C78" s="53" t="s">
        <v>1154</v>
      </c>
      <c r="D78" s="53"/>
      <c r="G78" s="54">
        <v>15.25</v>
      </c>
      <c r="H78" s="3"/>
      <c r="I78" s="3"/>
      <c r="J78" s="3"/>
      <c r="K78" s="12"/>
      <c r="L78" s="12"/>
    </row>
    <row r="79" spans="1:16" x14ac:dyDescent="0.25">
      <c r="A79" s="7" t="s">
        <v>1155</v>
      </c>
      <c r="B79" s="52"/>
      <c r="C79" s="53"/>
      <c r="D79" s="53" t="s">
        <v>282</v>
      </c>
      <c r="G79" s="54"/>
      <c r="H79" s="3"/>
      <c r="I79" s="3"/>
      <c r="J79" s="3"/>
      <c r="K79" s="12"/>
      <c r="L79" s="12"/>
    </row>
    <row r="80" spans="1:16" x14ac:dyDescent="0.25">
      <c r="A80" s="7" t="s">
        <v>1156</v>
      </c>
      <c r="B80" s="52"/>
      <c r="C80" s="53" t="s">
        <v>1014</v>
      </c>
      <c r="D80" s="53" t="s">
        <v>400</v>
      </c>
      <c r="G80" s="54">
        <v>3</v>
      </c>
      <c r="H80" s="3"/>
      <c r="I80" s="3"/>
      <c r="J80" s="3"/>
      <c r="K80" s="12"/>
      <c r="L80" s="12"/>
    </row>
    <row r="81" spans="1:16" x14ac:dyDescent="0.25">
      <c r="A81" s="7" t="s">
        <v>1157</v>
      </c>
      <c r="B81" s="52"/>
      <c r="C81" s="53" t="s">
        <v>568</v>
      </c>
      <c r="D81" s="53" t="s">
        <v>1067</v>
      </c>
      <c r="G81" s="54">
        <v>9</v>
      </c>
      <c r="H81" s="3"/>
      <c r="I81" s="3"/>
      <c r="J81" s="3"/>
      <c r="K81" s="12"/>
      <c r="L81" s="12"/>
    </row>
    <row r="82" spans="1:16" x14ac:dyDescent="0.25">
      <c r="A82" s="7" t="s">
        <v>1158</v>
      </c>
      <c r="B82" s="52"/>
      <c r="C82" s="53" t="s">
        <v>1159</v>
      </c>
      <c r="D82" s="53" t="s">
        <v>689</v>
      </c>
      <c r="G82" s="54">
        <v>11</v>
      </c>
      <c r="H82" s="3"/>
      <c r="I82" s="3"/>
      <c r="J82" s="3"/>
      <c r="K82" s="12"/>
      <c r="L82" s="12"/>
    </row>
    <row r="83" spans="1:16" x14ac:dyDescent="0.25">
      <c r="A83" s="7" t="s">
        <v>1160</v>
      </c>
      <c r="B83" s="52"/>
      <c r="C83" s="53" t="s">
        <v>188</v>
      </c>
      <c r="D83" s="53" t="s">
        <v>1161</v>
      </c>
      <c r="G83" s="54">
        <v>2</v>
      </c>
      <c r="H83" s="3"/>
      <c r="I83" s="3"/>
      <c r="J83" s="3"/>
      <c r="K83" s="12"/>
      <c r="L83" s="12"/>
    </row>
    <row r="84" spans="1:16" x14ac:dyDescent="0.25">
      <c r="A84" s="7" t="s">
        <v>103</v>
      </c>
      <c r="B84" s="52"/>
      <c r="C84" s="53" t="s">
        <v>1162</v>
      </c>
      <c r="D84" s="53" t="s">
        <v>1163</v>
      </c>
      <c r="G84" s="54">
        <v>3</v>
      </c>
      <c r="H84" s="3" t="s">
        <v>611</v>
      </c>
      <c r="I84" s="3" t="s">
        <v>94</v>
      </c>
      <c r="J84" s="3" t="s">
        <v>95</v>
      </c>
      <c r="K84" s="12">
        <v>1</v>
      </c>
      <c r="L84" s="12">
        <v>0.52</v>
      </c>
      <c r="N84" t="s">
        <v>32</v>
      </c>
      <c r="O84" t="s">
        <v>135</v>
      </c>
    </row>
    <row r="85" spans="1:16" ht="15.75" thickBot="1" x14ac:dyDescent="0.3">
      <c r="A85" s="7" t="s">
        <v>24</v>
      </c>
      <c r="B85" s="52"/>
      <c r="C85" s="53" t="s">
        <v>42</v>
      </c>
      <c r="D85" s="53"/>
      <c r="E85" t="s">
        <v>1065</v>
      </c>
      <c r="G85" s="54">
        <v>188.75</v>
      </c>
      <c r="H85" s="3"/>
      <c r="I85" s="3"/>
      <c r="J85" s="3"/>
      <c r="K85" s="12"/>
      <c r="L85" s="12"/>
    </row>
    <row r="86" spans="1:16" ht="15.75" thickBot="1" x14ac:dyDescent="0.3">
      <c r="A86" s="25">
        <v>15</v>
      </c>
      <c r="B86" s="56" t="s">
        <v>45</v>
      </c>
      <c r="C86" s="58" t="s">
        <v>1164</v>
      </c>
      <c r="D86" s="58"/>
      <c r="E86" s="21"/>
      <c r="F86" s="21"/>
      <c r="G86" s="60">
        <f>SUM(G65:G85)</f>
        <v>766.75</v>
      </c>
      <c r="H86" s="29"/>
      <c r="I86" s="29"/>
      <c r="J86" s="29"/>
      <c r="K86" s="60">
        <f t="shared" ref="K86:L86" si="3">SUM(K65:K85)</f>
        <v>3</v>
      </c>
      <c r="L86" s="60">
        <f t="shared" si="3"/>
        <v>1.36</v>
      </c>
      <c r="M86" s="21"/>
      <c r="N86" s="21"/>
      <c r="O86" s="21"/>
      <c r="P86" s="21"/>
    </row>
    <row r="88" spans="1:16" ht="61.5" customHeight="1" x14ac:dyDescent="0.25">
      <c r="A88" s="153" t="s">
        <v>1165</v>
      </c>
      <c r="B88" s="153"/>
      <c r="C88" s="153"/>
      <c r="D88" s="153"/>
      <c r="E88" s="153"/>
      <c r="F88" s="153"/>
      <c r="G88" s="153"/>
      <c r="H88" s="153"/>
      <c r="I88" s="153"/>
      <c r="J88" s="153"/>
      <c r="K88" s="153"/>
      <c r="L88" s="153"/>
      <c r="M88" s="153"/>
      <c r="N88" s="153"/>
      <c r="O88" s="153"/>
      <c r="P88" s="153"/>
    </row>
    <row r="89" spans="1:16" ht="15.75" thickBot="1" x14ac:dyDescent="0.3"/>
    <row r="90" spans="1:16" ht="31.5" thickBot="1" x14ac:dyDescent="0.35">
      <c r="A90" s="4" t="s">
        <v>4</v>
      </c>
      <c r="B90" s="5" t="s">
        <v>212</v>
      </c>
      <c r="C90" s="4" t="s">
        <v>6</v>
      </c>
      <c r="D90" s="4" t="s">
        <v>7</v>
      </c>
      <c r="E90" s="4" t="s">
        <v>8</v>
      </c>
      <c r="F90" s="4" t="s">
        <v>9</v>
      </c>
      <c r="G90" s="4" t="s">
        <v>10</v>
      </c>
      <c r="H90" s="4" t="s">
        <v>11</v>
      </c>
      <c r="I90" s="4" t="s">
        <v>12</v>
      </c>
      <c r="J90" s="4" t="s">
        <v>13</v>
      </c>
      <c r="K90" s="4" t="s">
        <v>581</v>
      </c>
      <c r="L90" s="4" t="s">
        <v>15</v>
      </c>
      <c r="M90" s="4" t="s">
        <v>582</v>
      </c>
      <c r="N90" s="4" t="s">
        <v>583</v>
      </c>
      <c r="O90" s="4" t="s">
        <v>1063</v>
      </c>
      <c r="P90" s="6" t="s">
        <v>19</v>
      </c>
    </row>
    <row r="91" spans="1:16" x14ac:dyDescent="0.25">
      <c r="A91" s="7" t="s">
        <v>343</v>
      </c>
      <c r="B91" s="52"/>
      <c r="C91" s="53"/>
      <c r="D91" s="53" t="s">
        <v>975</v>
      </c>
      <c r="G91" s="54"/>
      <c r="H91" s="3"/>
      <c r="I91" s="3"/>
      <c r="J91" s="3"/>
      <c r="K91" s="12"/>
      <c r="L91" s="12"/>
    </row>
    <row r="92" spans="1:16" x14ac:dyDescent="0.25">
      <c r="A92" s="7" t="s">
        <v>1166</v>
      </c>
      <c r="B92" s="52"/>
      <c r="C92" s="53" t="s">
        <v>1167</v>
      </c>
      <c r="D92" s="53" t="s">
        <v>547</v>
      </c>
      <c r="G92" s="54">
        <v>21.75</v>
      </c>
      <c r="H92" s="3"/>
      <c r="I92" s="3"/>
      <c r="J92" s="3"/>
      <c r="K92" s="12"/>
      <c r="L92" s="12"/>
    </row>
    <row r="93" spans="1:16" x14ac:dyDescent="0.25">
      <c r="A93" s="7" t="s">
        <v>1168</v>
      </c>
      <c r="B93" s="52"/>
      <c r="C93" s="53" t="s">
        <v>1169</v>
      </c>
      <c r="D93" s="53" t="s">
        <v>1170</v>
      </c>
      <c r="G93" s="54">
        <v>7.5</v>
      </c>
      <c r="H93" s="3"/>
      <c r="I93" s="3"/>
      <c r="J93" s="3"/>
      <c r="K93" s="12"/>
      <c r="L93" s="12"/>
    </row>
    <row r="94" spans="1:16" x14ac:dyDescent="0.25">
      <c r="A94" s="7" t="s">
        <v>1171</v>
      </c>
      <c r="B94" s="52"/>
      <c r="C94" s="53" t="s">
        <v>550</v>
      </c>
      <c r="D94" s="53" t="s">
        <v>1172</v>
      </c>
      <c r="G94" s="54">
        <v>5.5</v>
      </c>
      <c r="H94" s="3"/>
      <c r="I94" s="3"/>
      <c r="J94" s="3"/>
      <c r="K94" s="12"/>
      <c r="L94" s="12"/>
    </row>
    <row r="95" spans="1:16" x14ac:dyDescent="0.25">
      <c r="A95" s="7" t="s">
        <v>1173</v>
      </c>
      <c r="B95" s="52"/>
      <c r="C95" s="53" t="s">
        <v>1174</v>
      </c>
      <c r="D95" s="53"/>
      <c r="G95" s="54">
        <v>27.5</v>
      </c>
      <c r="H95" s="3"/>
      <c r="I95" s="3"/>
      <c r="J95" s="3"/>
      <c r="K95" s="12"/>
      <c r="L95" s="12"/>
    </row>
    <row r="96" spans="1:16" x14ac:dyDescent="0.25">
      <c r="A96" s="7" t="s">
        <v>1175</v>
      </c>
      <c r="B96" s="52"/>
      <c r="C96" s="53"/>
      <c r="D96" s="53" t="s">
        <v>1176</v>
      </c>
      <c r="G96" s="54"/>
      <c r="H96" s="3"/>
      <c r="I96" s="3"/>
      <c r="J96" s="3"/>
      <c r="K96" s="12"/>
      <c r="L96" s="12"/>
    </row>
    <row r="97" spans="1:16" x14ac:dyDescent="0.25">
      <c r="A97" s="7" t="s">
        <v>278</v>
      </c>
      <c r="B97" s="52"/>
      <c r="C97" s="53" t="s">
        <v>73</v>
      </c>
      <c r="D97" s="53" t="s">
        <v>805</v>
      </c>
      <c r="G97" s="54">
        <v>30</v>
      </c>
      <c r="H97" s="3"/>
      <c r="I97" s="3"/>
      <c r="J97" s="3"/>
      <c r="K97" s="12"/>
      <c r="L97" s="12"/>
    </row>
    <row r="98" spans="1:16" x14ac:dyDescent="0.25">
      <c r="A98" s="7" t="s">
        <v>1177</v>
      </c>
      <c r="B98" s="52"/>
      <c r="C98" s="53" t="s">
        <v>1178</v>
      </c>
      <c r="D98" s="53" t="s">
        <v>686</v>
      </c>
      <c r="E98" t="s">
        <v>1137</v>
      </c>
      <c r="G98" s="54">
        <v>81.5</v>
      </c>
      <c r="H98" s="3"/>
      <c r="I98" s="3"/>
      <c r="J98" s="3"/>
      <c r="K98" s="12"/>
      <c r="L98" s="12"/>
    </row>
    <row r="99" spans="1:16" x14ac:dyDescent="0.25">
      <c r="A99" s="7" t="s">
        <v>278</v>
      </c>
      <c r="B99" s="52"/>
      <c r="C99" s="53" t="s">
        <v>689</v>
      </c>
      <c r="D99" s="53" t="s">
        <v>1162</v>
      </c>
      <c r="E99" t="s">
        <v>1137</v>
      </c>
      <c r="G99" s="54">
        <v>81.5</v>
      </c>
      <c r="H99" s="3"/>
      <c r="I99" s="3"/>
      <c r="J99" s="3"/>
      <c r="K99" s="12"/>
      <c r="L99" s="12"/>
    </row>
    <row r="100" spans="1:16" ht="45" x14ac:dyDescent="0.25">
      <c r="A100" s="126" t="s">
        <v>505</v>
      </c>
      <c r="B100" s="136"/>
      <c r="C100" s="137" t="s">
        <v>1179</v>
      </c>
      <c r="D100" s="137"/>
      <c r="E100" s="131" t="s">
        <v>1070</v>
      </c>
      <c r="F100" s="131"/>
      <c r="G100" s="138">
        <v>103.25</v>
      </c>
      <c r="H100" s="100" t="s">
        <v>510</v>
      </c>
      <c r="I100" s="100" t="s">
        <v>511</v>
      </c>
      <c r="J100" s="100" t="s">
        <v>31</v>
      </c>
      <c r="K100" s="132">
        <v>1</v>
      </c>
      <c r="L100" s="132">
        <v>0.42</v>
      </c>
      <c r="M100" s="28" t="s">
        <v>1829</v>
      </c>
      <c r="N100" s="131" t="s">
        <v>32</v>
      </c>
      <c r="O100" s="131" t="s">
        <v>33</v>
      </c>
      <c r="P100" s="131"/>
    </row>
    <row r="101" spans="1:16" ht="45" x14ac:dyDescent="0.25">
      <c r="A101" s="126"/>
      <c r="B101" s="136"/>
      <c r="C101" s="137"/>
      <c r="D101" s="137"/>
      <c r="E101" s="131"/>
      <c r="F101" s="131"/>
      <c r="G101" s="138"/>
      <c r="H101" s="100" t="s">
        <v>510</v>
      </c>
      <c r="I101" s="100" t="s">
        <v>511</v>
      </c>
      <c r="J101" s="100" t="s">
        <v>509</v>
      </c>
      <c r="K101" s="132">
        <v>1</v>
      </c>
      <c r="L101" s="132">
        <v>0.4</v>
      </c>
      <c r="M101" s="28" t="s">
        <v>1829</v>
      </c>
      <c r="N101" s="131" t="s">
        <v>32</v>
      </c>
      <c r="O101" s="131" t="s">
        <v>33</v>
      </c>
      <c r="P101" s="131"/>
    </row>
    <row r="102" spans="1:16" ht="45" x14ac:dyDescent="0.25">
      <c r="A102" s="126"/>
      <c r="B102" s="136"/>
      <c r="C102" s="137"/>
      <c r="D102" s="137"/>
      <c r="E102" s="131"/>
      <c r="F102" s="131"/>
      <c r="G102" s="138"/>
      <c r="H102" s="100" t="s">
        <v>1180</v>
      </c>
      <c r="I102" s="100" t="s">
        <v>508</v>
      </c>
      <c r="J102" s="100" t="s">
        <v>31</v>
      </c>
      <c r="K102" s="132">
        <v>1</v>
      </c>
      <c r="L102" s="132">
        <v>0.41</v>
      </c>
      <c r="M102" s="28" t="s">
        <v>1828</v>
      </c>
      <c r="N102" s="131" t="s">
        <v>134</v>
      </c>
      <c r="O102" s="131" t="s">
        <v>33</v>
      </c>
      <c r="P102" s="135" t="s">
        <v>508</v>
      </c>
    </row>
    <row r="103" spans="1:16" ht="15.75" thickBot="1" x14ac:dyDescent="0.3">
      <c r="A103" s="7" t="s">
        <v>1181</v>
      </c>
      <c r="B103" s="52"/>
      <c r="C103" s="53"/>
      <c r="D103" s="53" t="s">
        <v>1182</v>
      </c>
      <c r="G103" s="54"/>
      <c r="H103" s="3"/>
      <c r="I103" s="3"/>
      <c r="J103" s="3"/>
      <c r="K103" s="12"/>
      <c r="L103" s="12"/>
    </row>
    <row r="104" spans="1:16" ht="15.75" thickBot="1" x14ac:dyDescent="0.3">
      <c r="A104" s="25">
        <v>10</v>
      </c>
      <c r="B104" s="56" t="s">
        <v>45</v>
      </c>
      <c r="C104" s="58" t="s">
        <v>324</v>
      </c>
      <c r="D104" s="58"/>
      <c r="E104" s="21"/>
      <c r="F104" s="21"/>
      <c r="G104" s="60">
        <f>SUM(G91:G103)</f>
        <v>358.5</v>
      </c>
      <c r="H104" s="29"/>
      <c r="I104" s="29"/>
      <c r="J104" s="29"/>
      <c r="K104" s="60">
        <f t="shared" ref="K104:L104" si="4">SUM(K91:K103)</f>
        <v>3</v>
      </c>
      <c r="L104" s="60">
        <f t="shared" si="4"/>
        <v>1.23</v>
      </c>
      <c r="M104" s="21"/>
      <c r="N104" s="21"/>
      <c r="O104" s="21"/>
      <c r="P104" s="21"/>
    </row>
    <row r="106" spans="1:16" ht="42.75" customHeight="1" x14ac:dyDescent="0.25">
      <c r="A106" s="151" t="s">
        <v>1183</v>
      </c>
      <c r="B106" s="151"/>
      <c r="C106" s="151"/>
      <c r="D106" s="151"/>
      <c r="E106" s="151"/>
      <c r="F106" s="151"/>
      <c r="G106" s="151"/>
      <c r="H106" s="151"/>
      <c r="I106" s="151"/>
      <c r="J106" s="151"/>
      <c r="K106" s="151"/>
      <c r="L106" s="151"/>
      <c r="M106" s="151"/>
      <c r="N106" s="151"/>
      <c r="O106" s="151"/>
      <c r="P106" s="151"/>
    </row>
    <row r="107" spans="1:16" ht="15.75" thickBot="1" x14ac:dyDescent="0.3">
      <c r="A107" s="37"/>
      <c r="B107" s="37"/>
      <c r="C107" s="37"/>
      <c r="D107" s="37"/>
      <c r="E107" s="37"/>
      <c r="F107" s="37"/>
      <c r="G107" s="37"/>
      <c r="H107" s="37"/>
      <c r="I107" s="37"/>
      <c r="J107" s="37"/>
      <c r="K107" s="37"/>
      <c r="L107" s="37"/>
      <c r="M107" s="37"/>
      <c r="N107" s="37"/>
      <c r="O107" s="37"/>
      <c r="P107" s="37"/>
    </row>
    <row r="108" spans="1:16" ht="31.5" thickBot="1" x14ac:dyDescent="0.35">
      <c r="A108" s="4" t="s">
        <v>4</v>
      </c>
      <c r="B108" s="5" t="s">
        <v>264</v>
      </c>
      <c r="C108" s="4" t="s">
        <v>6</v>
      </c>
      <c r="D108" s="4" t="s">
        <v>7</v>
      </c>
      <c r="E108" s="4" t="s">
        <v>8</v>
      </c>
      <c r="F108" s="4" t="s">
        <v>9</v>
      </c>
      <c r="G108" s="4" t="s">
        <v>10</v>
      </c>
      <c r="H108" s="4" t="s">
        <v>11</v>
      </c>
      <c r="I108" s="4" t="s">
        <v>12</v>
      </c>
      <c r="J108" s="4" t="s">
        <v>13</v>
      </c>
      <c r="K108" s="4" t="s">
        <v>581</v>
      </c>
      <c r="L108" s="4" t="s">
        <v>15</v>
      </c>
      <c r="M108" s="4" t="s">
        <v>582</v>
      </c>
      <c r="N108" s="4" t="s">
        <v>583</v>
      </c>
      <c r="O108" s="4" t="s">
        <v>1063</v>
      </c>
      <c r="P108" s="6" t="s">
        <v>19</v>
      </c>
    </row>
    <row r="109" spans="1:16" x14ac:dyDescent="0.25">
      <c r="A109" s="7" t="s">
        <v>157</v>
      </c>
      <c r="B109" s="52"/>
      <c r="C109" s="53" t="s">
        <v>861</v>
      </c>
      <c r="D109" s="53"/>
      <c r="E109" t="s">
        <v>1065</v>
      </c>
      <c r="G109" s="54">
        <v>213.75</v>
      </c>
      <c r="H109" s="3"/>
      <c r="I109" s="3"/>
      <c r="J109" s="3"/>
      <c r="K109" s="12"/>
      <c r="L109" s="12"/>
    </row>
    <row r="110" spans="1:16" x14ac:dyDescent="0.25">
      <c r="A110" s="7" t="s">
        <v>105</v>
      </c>
      <c r="B110" s="52"/>
      <c r="C110" s="53"/>
      <c r="D110" s="53" t="s">
        <v>969</v>
      </c>
      <c r="G110" s="54"/>
      <c r="H110" s="3"/>
      <c r="I110" s="3"/>
      <c r="J110" s="3"/>
      <c r="K110" s="12"/>
      <c r="L110" s="12"/>
    </row>
    <row r="111" spans="1:16" x14ac:dyDescent="0.25">
      <c r="A111" s="7" t="s">
        <v>1184</v>
      </c>
      <c r="B111" s="52"/>
      <c r="C111" s="53" t="s">
        <v>1185</v>
      </c>
      <c r="D111" s="53" t="s">
        <v>1186</v>
      </c>
      <c r="G111" s="54">
        <v>13.75</v>
      </c>
      <c r="H111" s="3"/>
      <c r="I111" s="3"/>
      <c r="J111" s="3"/>
      <c r="K111" s="12"/>
      <c r="L111" s="12"/>
    </row>
    <row r="112" spans="1:16" x14ac:dyDescent="0.25">
      <c r="A112" s="7" t="s">
        <v>1187</v>
      </c>
      <c r="B112" s="52"/>
      <c r="C112" s="53" t="s">
        <v>1188</v>
      </c>
      <c r="D112" s="53" t="s">
        <v>1189</v>
      </c>
      <c r="G112" s="54">
        <v>3.5</v>
      </c>
      <c r="H112" s="3"/>
      <c r="I112" s="3"/>
      <c r="J112" s="3"/>
      <c r="K112" s="12"/>
      <c r="L112" s="12"/>
    </row>
    <row r="113" spans="1:15" x14ac:dyDescent="0.25">
      <c r="A113" s="7" t="s">
        <v>1190</v>
      </c>
      <c r="B113" s="52"/>
      <c r="C113" s="53" t="s">
        <v>914</v>
      </c>
      <c r="D113" s="53" t="s">
        <v>1191</v>
      </c>
      <c r="G113" s="54">
        <v>1.75</v>
      </c>
      <c r="H113" s="3"/>
      <c r="I113" s="3"/>
      <c r="J113" s="3"/>
      <c r="K113" s="12"/>
      <c r="L113" s="12"/>
    </row>
    <row r="114" spans="1:15" x14ac:dyDescent="0.25">
      <c r="A114" s="7" t="s">
        <v>1192</v>
      </c>
      <c r="B114" s="52"/>
      <c r="C114" s="53" t="s">
        <v>1193</v>
      </c>
      <c r="D114" s="53" t="s">
        <v>1194</v>
      </c>
      <c r="G114" s="54">
        <v>0.75</v>
      </c>
      <c r="H114" s="3"/>
      <c r="I114" s="3"/>
      <c r="J114" s="3"/>
      <c r="K114" s="12"/>
      <c r="L114" s="12"/>
    </row>
    <row r="115" spans="1:15" x14ac:dyDescent="0.25">
      <c r="A115" s="7" t="s">
        <v>1195</v>
      </c>
      <c r="B115" s="52"/>
      <c r="C115" s="53" t="s">
        <v>1196</v>
      </c>
      <c r="D115" s="53" t="s">
        <v>1197</v>
      </c>
      <c r="G115" s="54">
        <v>2.5</v>
      </c>
      <c r="H115" s="3"/>
      <c r="I115" s="3"/>
      <c r="J115" s="3"/>
      <c r="K115" s="12"/>
      <c r="L115" s="12"/>
    </row>
    <row r="116" spans="1:15" x14ac:dyDescent="0.25">
      <c r="A116" s="7" t="s">
        <v>1187</v>
      </c>
      <c r="B116" s="52"/>
      <c r="C116" s="53" t="s">
        <v>975</v>
      </c>
      <c r="D116" s="53" t="s">
        <v>1198</v>
      </c>
      <c r="G116" s="54">
        <v>4.25</v>
      </c>
      <c r="H116" s="3"/>
      <c r="I116" s="3"/>
      <c r="J116" s="3"/>
      <c r="K116" s="12"/>
      <c r="L116" s="12"/>
    </row>
    <row r="117" spans="1:15" x14ac:dyDescent="0.25">
      <c r="A117" s="7" t="s">
        <v>1199</v>
      </c>
      <c r="B117" s="52"/>
      <c r="C117" s="53" t="s">
        <v>673</v>
      </c>
      <c r="D117" s="53" t="s">
        <v>1200</v>
      </c>
      <c r="G117" s="54">
        <v>13</v>
      </c>
      <c r="H117" s="3"/>
      <c r="I117" s="3"/>
      <c r="J117" s="3"/>
      <c r="K117" s="12"/>
      <c r="L117" s="12"/>
    </row>
    <row r="118" spans="1:15" x14ac:dyDescent="0.25">
      <c r="A118" s="7" t="s">
        <v>1110</v>
      </c>
      <c r="B118" s="52"/>
      <c r="C118" s="53" t="s">
        <v>996</v>
      </c>
      <c r="D118" s="53" t="s">
        <v>1081</v>
      </c>
      <c r="G118" s="54">
        <v>0.5</v>
      </c>
      <c r="H118" s="3"/>
      <c r="I118" s="3"/>
      <c r="J118" s="3"/>
      <c r="K118" s="12"/>
      <c r="L118" s="12"/>
    </row>
    <row r="119" spans="1:15" x14ac:dyDescent="0.25">
      <c r="A119" s="7" t="s">
        <v>1201</v>
      </c>
      <c r="B119" s="52"/>
      <c r="C119" s="53" t="s">
        <v>1169</v>
      </c>
      <c r="D119" s="53" t="s">
        <v>498</v>
      </c>
      <c r="G119" s="54">
        <v>7.25</v>
      </c>
      <c r="H119" s="3"/>
      <c r="I119" s="3"/>
      <c r="J119" s="3"/>
      <c r="K119" s="12"/>
      <c r="L119" s="12"/>
    </row>
    <row r="120" spans="1:15" x14ac:dyDescent="0.25">
      <c r="A120" s="7" t="s">
        <v>1202</v>
      </c>
      <c r="B120" s="52"/>
      <c r="C120" s="53" t="s">
        <v>1203</v>
      </c>
      <c r="D120" s="53" t="s">
        <v>677</v>
      </c>
      <c r="G120" s="54">
        <v>1.5</v>
      </c>
      <c r="H120" s="3"/>
      <c r="I120" s="3"/>
      <c r="J120" s="3"/>
      <c r="K120" s="12"/>
      <c r="L120" s="12"/>
    </row>
    <row r="121" spans="1:15" x14ac:dyDescent="0.25">
      <c r="A121" s="7" t="s">
        <v>1201</v>
      </c>
      <c r="B121" s="52"/>
      <c r="C121" s="53" t="s">
        <v>110</v>
      </c>
      <c r="D121" s="53" t="s">
        <v>298</v>
      </c>
      <c r="E121" t="s">
        <v>1070</v>
      </c>
      <c r="G121" s="54">
        <v>1.5</v>
      </c>
      <c r="H121" s="3"/>
      <c r="I121" s="3"/>
      <c r="J121" s="3"/>
      <c r="K121" s="12"/>
      <c r="L121" s="12"/>
    </row>
    <row r="122" spans="1:15" x14ac:dyDescent="0.25">
      <c r="A122" s="7" t="s">
        <v>1204</v>
      </c>
      <c r="B122" s="52"/>
      <c r="C122" s="53" t="s">
        <v>230</v>
      </c>
      <c r="D122" s="53" t="s">
        <v>1205</v>
      </c>
      <c r="G122" s="54">
        <v>4.75</v>
      </c>
      <c r="H122" s="3"/>
      <c r="I122" s="3"/>
      <c r="J122" s="3"/>
      <c r="K122" s="12"/>
      <c r="L122" s="12"/>
    </row>
    <row r="123" spans="1:15" x14ac:dyDescent="0.25">
      <c r="A123" s="7" t="s">
        <v>1206</v>
      </c>
      <c r="B123" s="52"/>
      <c r="C123" s="53" t="s">
        <v>875</v>
      </c>
      <c r="D123" s="53" t="s">
        <v>1207</v>
      </c>
      <c r="G123" s="54">
        <v>8.25</v>
      </c>
      <c r="H123" s="3"/>
      <c r="I123" s="3"/>
      <c r="J123" s="3"/>
      <c r="K123" s="12"/>
      <c r="L123" s="12"/>
    </row>
    <row r="124" spans="1:15" x14ac:dyDescent="0.25">
      <c r="A124" s="7" t="s">
        <v>1208</v>
      </c>
      <c r="B124" s="52"/>
      <c r="C124" s="53" t="s">
        <v>1209</v>
      </c>
      <c r="D124" s="53" t="s">
        <v>1210</v>
      </c>
      <c r="G124" s="54">
        <v>28</v>
      </c>
      <c r="H124" s="3"/>
      <c r="I124" s="3"/>
      <c r="J124" s="3"/>
      <c r="K124" s="12"/>
      <c r="L124" s="12"/>
    </row>
    <row r="125" spans="1:15" x14ac:dyDescent="0.25">
      <c r="A125" s="7" t="s">
        <v>1211</v>
      </c>
      <c r="B125" s="52"/>
      <c r="C125" s="53" t="s">
        <v>805</v>
      </c>
      <c r="D125" s="53" t="s">
        <v>1212</v>
      </c>
      <c r="G125" s="54">
        <v>11.5</v>
      </c>
      <c r="H125" s="3"/>
      <c r="I125" s="3"/>
      <c r="J125" s="3"/>
      <c r="K125" s="12"/>
      <c r="L125" s="12"/>
    </row>
    <row r="126" spans="1:15" ht="45" x14ac:dyDescent="0.25">
      <c r="A126" s="126" t="s">
        <v>1213</v>
      </c>
      <c r="B126" s="136"/>
      <c r="C126" s="137" t="s">
        <v>779</v>
      </c>
      <c r="D126" s="137" t="s">
        <v>1146</v>
      </c>
      <c r="E126" s="131"/>
      <c r="F126" s="131"/>
      <c r="G126" s="138">
        <v>3</v>
      </c>
      <c r="H126" s="100" t="s">
        <v>1214</v>
      </c>
      <c r="I126" s="100" t="s">
        <v>966</v>
      </c>
      <c r="J126" s="100" t="s">
        <v>31</v>
      </c>
      <c r="K126" s="132">
        <v>1</v>
      </c>
      <c r="L126" s="132">
        <v>0.46</v>
      </c>
      <c r="M126" s="28" t="s">
        <v>1899</v>
      </c>
      <c r="N126" s="131" t="s">
        <v>32</v>
      </c>
      <c r="O126" s="131" t="s">
        <v>135</v>
      </c>
    </row>
    <row r="127" spans="1:15" x14ac:dyDescent="0.25">
      <c r="A127" s="126" t="s">
        <v>1215</v>
      </c>
      <c r="B127" s="136"/>
      <c r="C127" s="137" t="s">
        <v>1216</v>
      </c>
      <c r="D127" s="137" t="s">
        <v>927</v>
      </c>
      <c r="E127" s="131"/>
      <c r="F127" s="131"/>
      <c r="G127" s="138">
        <v>3</v>
      </c>
      <c r="H127" s="100"/>
      <c r="I127" s="100"/>
      <c r="J127" s="100"/>
      <c r="K127" s="132"/>
      <c r="L127" s="132"/>
      <c r="M127" s="131"/>
      <c r="N127" s="131"/>
      <c r="O127" s="131"/>
    </row>
    <row r="128" spans="1:15" ht="45" x14ac:dyDescent="0.25">
      <c r="A128" s="126" t="s">
        <v>1217</v>
      </c>
      <c r="B128" s="136"/>
      <c r="C128" s="137" t="s">
        <v>304</v>
      </c>
      <c r="D128" s="137" t="s">
        <v>785</v>
      </c>
      <c r="E128" s="131"/>
      <c r="F128" s="131"/>
      <c r="G128" s="138">
        <v>2.25</v>
      </c>
      <c r="H128" s="100" t="s">
        <v>1218</v>
      </c>
      <c r="I128" s="100" t="s">
        <v>966</v>
      </c>
      <c r="J128" s="100" t="s">
        <v>1093</v>
      </c>
      <c r="K128" s="132">
        <v>1</v>
      </c>
      <c r="L128" s="132">
        <v>0.53</v>
      </c>
      <c r="M128" s="28" t="s">
        <v>1900</v>
      </c>
      <c r="N128" s="131" t="s">
        <v>134</v>
      </c>
      <c r="O128" s="131" t="s">
        <v>135</v>
      </c>
    </row>
    <row r="129" spans="1:16" x14ac:dyDescent="0.25">
      <c r="A129" s="7" t="s">
        <v>1206</v>
      </c>
      <c r="B129" s="52"/>
      <c r="C129" s="53" t="s">
        <v>1219</v>
      </c>
      <c r="D129" s="53" t="s">
        <v>428</v>
      </c>
      <c r="G129" s="54">
        <v>16</v>
      </c>
      <c r="H129" s="3"/>
      <c r="I129" s="3"/>
      <c r="J129" s="3"/>
      <c r="K129" s="12"/>
      <c r="L129" s="12"/>
    </row>
    <row r="130" spans="1:16" x14ac:dyDescent="0.25">
      <c r="A130" s="7" t="s">
        <v>721</v>
      </c>
      <c r="B130" s="52"/>
      <c r="C130" s="53" t="s">
        <v>686</v>
      </c>
      <c r="D130" s="53" t="s">
        <v>181</v>
      </c>
      <c r="G130" s="54">
        <v>7.5</v>
      </c>
      <c r="H130" s="3"/>
      <c r="I130" s="3"/>
      <c r="J130" s="3"/>
      <c r="K130" s="12"/>
      <c r="L130" s="12"/>
    </row>
    <row r="131" spans="1:16" x14ac:dyDescent="0.25">
      <c r="A131" s="7" t="s">
        <v>1220</v>
      </c>
      <c r="B131" s="52"/>
      <c r="C131" s="53" t="s">
        <v>182</v>
      </c>
      <c r="D131" s="53" t="s">
        <v>1221</v>
      </c>
      <c r="E131" t="s">
        <v>1070</v>
      </c>
      <c r="G131" s="54">
        <v>19.25</v>
      </c>
      <c r="H131" s="3"/>
      <c r="I131" s="3"/>
      <c r="J131" s="3"/>
      <c r="K131" s="12"/>
      <c r="L131" s="12"/>
    </row>
    <row r="132" spans="1:16" x14ac:dyDescent="0.25">
      <c r="A132" s="7" t="s">
        <v>874</v>
      </c>
      <c r="B132" s="52"/>
      <c r="C132" s="53" t="s">
        <v>1222</v>
      </c>
      <c r="D132" s="53" t="s">
        <v>285</v>
      </c>
      <c r="G132" s="54">
        <v>17</v>
      </c>
      <c r="H132" s="3"/>
      <c r="I132" s="3"/>
      <c r="J132" s="3"/>
      <c r="K132" s="12"/>
      <c r="L132" s="12"/>
    </row>
    <row r="133" spans="1:16" x14ac:dyDescent="0.25">
      <c r="A133" s="7" t="s">
        <v>1223</v>
      </c>
      <c r="B133" s="52"/>
      <c r="C133" s="53" t="s">
        <v>1224</v>
      </c>
      <c r="D133" s="53" t="s">
        <v>190</v>
      </c>
      <c r="E133" t="s">
        <v>1065</v>
      </c>
      <c r="G133" s="54">
        <v>19.25</v>
      </c>
      <c r="H133" s="3"/>
      <c r="I133" s="3"/>
      <c r="J133" s="3"/>
      <c r="K133" s="12"/>
      <c r="L133" s="12"/>
    </row>
    <row r="134" spans="1:16" x14ac:dyDescent="0.25">
      <c r="A134" s="7" t="s">
        <v>1225</v>
      </c>
      <c r="B134" s="52"/>
      <c r="C134" s="53" t="s">
        <v>1224</v>
      </c>
      <c r="D134" s="53" t="s">
        <v>1163</v>
      </c>
      <c r="E134" t="s">
        <v>1070</v>
      </c>
      <c r="G134" s="54">
        <v>1.75</v>
      </c>
      <c r="H134" s="3"/>
      <c r="I134" s="3"/>
      <c r="J134" s="3"/>
      <c r="K134" s="12"/>
      <c r="L134" s="12"/>
    </row>
    <row r="135" spans="1:16" x14ac:dyDescent="0.25">
      <c r="A135" s="7" t="s">
        <v>1226</v>
      </c>
      <c r="B135" s="52"/>
      <c r="C135" s="53" t="s">
        <v>1227</v>
      </c>
      <c r="D135" s="53" t="s">
        <v>1228</v>
      </c>
      <c r="E135" t="s">
        <v>1070</v>
      </c>
      <c r="G135" s="54">
        <v>4.5</v>
      </c>
      <c r="H135" s="3"/>
      <c r="I135" s="3"/>
      <c r="J135" s="3"/>
      <c r="K135" s="12"/>
      <c r="L135" s="12"/>
    </row>
    <row r="136" spans="1:16" x14ac:dyDescent="0.25">
      <c r="A136" s="7" t="s">
        <v>1119</v>
      </c>
      <c r="B136" s="52"/>
      <c r="C136" s="53" t="s">
        <v>1229</v>
      </c>
      <c r="D136" s="53" t="s">
        <v>1230</v>
      </c>
      <c r="G136" s="54">
        <v>12.75</v>
      </c>
      <c r="H136" s="3"/>
      <c r="I136" s="3"/>
      <c r="J136" s="3"/>
      <c r="K136" s="12"/>
      <c r="L136" s="12"/>
    </row>
    <row r="137" spans="1:16" x14ac:dyDescent="0.25">
      <c r="A137" s="7" t="s">
        <v>1231</v>
      </c>
      <c r="B137" s="52"/>
      <c r="C137" s="53" t="s">
        <v>1232</v>
      </c>
      <c r="D137" s="53" t="s">
        <v>1233</v>
      </c>
      <c r="G137" s="54">
        <v>4.25</v>
      </c>
      <c r="H137" s="3"/>
      <c r="I137" s="3"/>
      <c r="J137" s="3"/>
      <c r="K137" s="12"/>
      <c r="L137" s="12"/>
    </row>
    <row r="138" spans="1:16" x14ac:dyDescent="0.25">
      <c r="A138" s="7" t="s">
        <v>150</v>
      </c>
      <c r="B138" s="52"/>
      <c r="C138" s="53" t="s">
        <v>487</v>
      </c>
      <c r="D138" s="53"/>
      <c r="G138" s="54">
        <v>20.5</v>
      </c>
      <c r="H138" s="3"/>
      <c r="I138" s="3"/>
      <c r="J138" s="3"/>
      <c r="K138" s="12"/>
      <c r="L138" s="12"/>
    </row>
    <row r="139" spans="1:16" x14ac:dyDescent="0.25">
      <c r="A139" s="7" t="s">
        <v>541</v>
      </c>
      <c r="B139" s="52"/>
      <c r="C139" s="53"/>
      <c r="D139" s="53" t="s">
        <v>1059</v>
      </c>
      <c r="G139" s="54"/>
      <c r="H139" s="3" t="s">
        <v>1234</v>
      </c>
      <c r="I139" s="3" t="s">
        <v>237</v>
      </c>
      <c r="J139" s="3" t="s">
        <v>238</v>
      </c>
      <c r="K139" s="12">
        <v>1</v>
      </c>
      <c r="L139" s="12">
        <v>0.54</v>
      </c>
      <c r="N139" t="s">
        <v>32</v>
      </c>
      <c r="O139" t="s">
        <v>33</v>
      </c>
    </row>
    <row r="140" spans="1:16" ht="15.75" thickBot="1" x14ac:dyDescent="0.3">
      <c r="A140" s="101"/>
      <c r="B140" s="8"/>
      <c r="C140" s="53"/>
      <c r="D140" s="53"/>
      <c r="G140" s="54"/>
      <c r="H140" s="3" t="s">
        <v>1234</v>
      </c>
      <c r="I140" s="3" t="s">
        <v>1235</v>
      </c>
      <c r="J140" s="3" t="s">
        <v>871</v>
      </c>
      <c r="K140" s="12">
        <v>1</v>
      </c>
      <c r="L140" s="12">
        <v>0.52</v>
      </c>
      <c r="N140" t="s">
        <v>32</v>
      </c>
      <c r="O140" t="s">
        <v>33</v>
      </c>
    </row>
    <row r="141" spans="1:16" ht="15.75" thickBot="1" x14ac:dyDescent="0.3">
      <c r="A141" s="25">
        <v>26</v>
      </c>
      <c r="B141" s="56" t="s">
        <v>45</v>
      </c>
      <c r="C141" s="58" t="s">
        <v>1236</v>
      </c>
      <c r="D141" s="58"/>
      <c r="E141" s="21"/>
      <c r="F141" s="21"/>
      <c r="G141" s="60">
        <f>SUM(G109:G140)</f>
        <v>447.5</v>
      </c>
      <c r="H141" s="29"/>
      <c r="I141" s="29"/>
      <c r="J141" s="29"/>
      <c r="K141" s="60">
        <f>SUM(K109:K140)</f>
        <v>4</v>
      </c>
      <c r="L141" s="60">
        <f>SUM(L109:L140)</f>
        <v>2.0499999999999998</v>
      </c>
      <c r="M141" s="21"/>
      <c r="N141" s="21"/>
      <c r="O141" s="21"/>
      <c r="P141" s="21"/>
    </row>
    <row r="143" spans="1:16" ht="104.25" customHeight="1" x14ac:dyDescent="0.25">
      <c r="A143" s="153" t="s">
        <v>1293</v>
      </c>
      <c r="B143" s="153"/>
      <c r="C143" s="153"/>
      <c r="D143" s="153"/>
      <c r="E143" s="153"/>
      <c r="F143" s="153"/>
      <c r="G143" s="153"/>
      <c r="H143" s="153"/>
      <c r="I143" s="153"/>
      <c r="J143" s="153"/>
      <c r="K143" s="153"/>
      <c r="L143" s="153"/>
      <c r="M143" s="153"/>
      <c r="N143" s="153"/>
      <c r="O143" s="153"/>
      <c r="P143" s="153"/>
    </row>
    <row r="144" spans="1:16" ht="15.75" thickBot="1" x14ac:dyDescent="0.3"/>
    <row r="145" spans="1:16" ht="31.5" thickBot="1" x14ac:dyDescent="0.35">
      <c r="A145" s="4" t="s">
        <v>4</v>
      </c>
      <c r="B145" s="5" t="s">
        <v>296</v>
      </c>
      <c r="C145" s="4" t="s">
        <v>6</v>
      </c>
      <c r="D145" s="4" t="s">
        <v>7</v>
      </c>
      <c r="E145" s="4" t="s">
        <v>8</v>
      </c>
      <c r="F145" s="4" t="s">
        <v>9</v>
      </c>
      <c r="G145" s="4" t="s">
        <v>10</v>
      </c>
      <c r="H145" s="4" t="s">
        <v>11</v>
      </c>
      <c r="I145" s="4" t="s">
        <v>12</v>
      </c>
      <c r="J145" s="4" t="s">
        <v>13</v>
      </c>
      <c r="K145" s="4" t="s">
        <v>581</v>
      </c>
      <c r="L145" s="4" t="s">
        <v>15</v>
      </c>
      <c r="M145" s="4" t="s">
        <v>582</v>
      </c>
      <c r="N145" s="4" t="s">
        <v>583</v>
      </c>
      <c r="O145" s="4" t="s">
        <v>1063</v>
      </c>
      <c r="P145" s="6" t="s">
        <v>19</v>
      </c>
    </row>
    <row r="146" spans="1:16" x14ac:dyDescent="0.25">
      <c r="A146" s="7" t="s">
        <v>660</v>
      </c>
      <c r="B146" s="52"/>
      <c r="C146" s="53" t="s">
        <v>1237</v>
      </c>
      <c r="D146" s="53" t="s">
        <v>384</v>
      </c>
      <c r="E146" t="s">
        <v>1070</v>
      </c>
      <c r="G146" s="54">
        <v>393</v>
      </c>
      <c r="H146" s="3"/>
      <c r="I146" s="3"/>
      <c r="J146" s="3"/>
      <c r="K146" s="12"/>
      <c r="L146" s="12"/>
    </row>
    <row r="147" spans="1:16" x14ac:dyDescent="0.25">
      <c r="A147" s="7" t="s">
        <v>1238</v>
      </c>
      <c r="B147" s="52"/>
      <c r="C147" s="53" t="s">
        <v>56</v>
      </c>
      <c r="D147" s="53" t="s">
        <v>1109</v>
      </c>
      <c r="G147" s="54">
        <v>33.25</v>
      </c>
      <c r="H147" s="3"/>
      <c r="I147" s="3"/>
      <c r="J147" s="3"/>
      <c r="K147" s="12"/>
      <c r="L147" s="12"/>
    </row>
    <row r="148" spans="1:16" x14ac:dyDescent="0.25">
      <c r="A148" s="7" t="s">
        <v>1239</v>
      </c>
      <c r="B148" s="52"/>
      <c r="C148" s="53" t="s">
        <v>1196</v>
      </c>
      <c r="D148" s="53" t="s">
        <v>1198</v>
      </c>
      <c r="E148" t="s">
        <v>1070</v>
      </c>
      <c r="G148" s="54">
        <v>34</v>
      </c>
      <c r="H148" s="3"/>
      <c r="I148" s="3"/>
      <c r="J148" s="3"/>
      <c r="K148" s="12"/>
      <c r="L148" s="12"/>
    </row>
    <row r="149" spans="1:16" x14ac:dyDescent="0.25">
      <c r="A149" s="7" t="s">
        <v>438</v>
      </c>
      <c r="B149" s="52"/>
      <c r="C149" s="53" t="s">
        <v>498</v>
      </c>
      <c r="D149" s="53"/>
      <c r="E149" t="s">
        <v>1070</v>
      </c>
      <c r="G149" s="54">
        <v>47.75</v>
      </c>
      <c r="H149" s="3"/>
      <c r="I149" s="3"/>
      <c r="J149" s="3"/>
      <c r="K149" s="12"/>
      <c r="L149" s="12"/>
    </row>
    <row r="150" spans="1:16" x14ac:dyDescent="0.25">
      <c r="A150" s="7" t="s">
        <v>1240</v>
      </c>
      <c r="B150" s="52"/>
      <c r="C150" s="53"/>
      <c r="D150" s="53" t="s">
        <v>1241</v>
      </c>
      <c r="G150" s="54"/>
      <c r="H150" s="3"/>
      <c r="I150" s="3"/>
      <c r="J150" s="3"/>
      <c r="K150" s="12"/>
      <c r="L150" s="12"/>
    </row>
    <row r="151" spans="1:16" x14ac:dyDescent="0.25">
      <c r="A151" s="7" t="s">
        <v>913</v>
      </c>
      <c r="B151" s="52"/>
      <c r="C151" s="53" t="s">
        <v>1242</v>
      </c>
      <c r="D151" s="53" t="s">
        <v>1243</v>
      </c>
      <c r="G151" s="54">
        <v>16.75</v>
      </c>
      <c r="H151" s="3"/>
      <c r="I151" s="3"/>
      <c r="J151" s="3"/>
      <c r="K151" s="12"/>
      <c r="L151" s="12"/>
    </row>
    <row r="152" spans="1:16" ht="45" x14ac:dyDescent="0.25">
      <c r="A152" s="126" t="s">
        <v>330</v>
      </c>
      <c r="B152" s="136"/>
      <c r="C152" s="137" t="s">
        <v>1244</v>
      </c>
      <c r="D152" s="137" t="s">
        <v>1008</v>
      </c>
      <c r="E152" s="131" t="s">
        <v>1070</v>
      </c>
      <c r="F152" s="131"/>
      <c r="G152" s="138">
        <v>158.5</v>
      </c>
      <c r="H152" s="100" t="s">
        <v>335</v>
      </c>
      <c r="I152" s="100" t="s">
        <v>336</v>
      </c>
      <c r="J152" s="100" t="s">
        <v>149</v>
      </c>
      <c r="K152" s="132">
        <v>1</v>
      </c>
      <c r="L152" s="132">
        <v>0.39</v>
      </c>
      <c r="M152" s="28" t="s">
        <v>1807</v>
      </c>
      <c r="N152" s="131" t="s">
        <v>32</v>
      </c>
      <c r="O152" s="131" t="s">
        <v>33</v>
      </c>
      <c r="P152" s="135" t="s">
        <v>336</v>
      </c>
    </row>
    <row r="153" spans="1:16" ht="45" x14ac:dyDescent="0.25">
      <c r="A153" s="126"/>
      <c r="B153" s="136"/>
      <c r="C153" s="137"/>
      <c r="D153" s="137"/>
      <c r="E153" s="131"/>
      <c r="F153" s="131"/>
      <c r="G153" s="138"/>
      <c r="H153" s="100" t="s">
        <v>337</v>
      </c>
      <c r="I153" s="100" t="s">
        <v>338</v>
      </c>
      <c r="J153" s="100" t="s">
        <v>31</v>
      </c>
      <c r="K153" s="132">
        <v>1</v>
      </c>
      <c r="L153" s="132">
        <v>0.4</v>
      </c>
      <c r="M153" s="28" t="s">
        <v>1808</v>
      </c>
      <c r="N153" s="131" t="s">
        <v>32</v>
      </c>
      <c r="O153" s="131" t="s">
        <v>135</v>
      </c>
      <c r="P153" s="135" t="s">
        <v>338</v>
      </c>
    </row>
    <row r="154" spans="1:16" ht="45" x14ac:dyDescent="0.25">
      <c r="A154" s="126"/>
      <c r="B154" s="136"/>
      <c r="C154" s="137"/>
      <c r="D154" s="137"/>
      <c r="E154" s="131"/>
      <c r="F154" s="131"/>
      <c r="G154" s="138"/>
      <c r="H154" s="100" t="s">
        <v>341</v>
      </c>
      <c r="I154" s="100" t="s">
        <v>342</v>
      </c>
      <c r="J154" s="100" t="s">
        <v>31</v>
      </c>
      <c r="K154" s="132">
        <v>1</v>
      </c>
      <c r="L154" s="132">
        <v>0.39</v>
      </c>
      <c r="M154" s="28" t="s">
        <v>1809</v>
      </c>
      <c r="N154" s="131" t="s">
        <v>32</v>
      </c>
      <c r="O154" s="131" t="s">
        <v>135</v>
      </c>
      <c r="P154" s="135" t="s">
        <v>342</v>
      </c>
    </row>
    <row r="155" spans="1:16" x14ac:dyDescent="0.25">
      <c r="A155" s="126" t="s">
        <v>1245</v>
      </c>
      <c r="B155" s="136"/>
      <c r="C155" s="137" t="s">
        <v>888</v>
      </c>
      <c r="D155" s="137" t="s">
        <v>890</v>
      </c>
      <c r="E155" s="131"/>
      <c r="F155" s="131"/>
      <c r="G155" s="138">
        <v>4</v>
      </c>
      <c r="H155" s="100"/>
      <c r="I155" s="100"/>
      <c r="J155" s="100"/>
      <c r="K155" s="132"/>
      <c r="L155" s="132"/>
      <c r="M155" s="135"/>
      <c r="N155" s="131"/>
      <c r="O155" s="131"/>
      <c r="P155" s="131"/>
    </row>
    <row r="156" spans="1:16" x14ac:dyDescent="0.25">
      <c r="A156" s="126" t="s">
        <v>543</v>
      </c>
      <c r="B156" s="136"/>
      <c r="C156" s="137" t="s">
        <v>87</v>
      </c>
      <c r="D156" s="137" t="s">
        <v>898</v>
      </c>
      <c r="E156" s="131" t="s">
        <v>1137</v>
      </c>
      <c r="F156" s="131"/>
      <c r="G156" s="138">
        <v>70</v>
      </c>
      <c r="H156" s="100"/>
      <c r="I156" s="100"/>
      <c r="J156" s="100"/>
      <c r="K156" s="132"/>
      <c r="L156" s="132"/>
      <c r="M156" s="135"/>
      <c r="N156" s="131"/>
      <c r="O156" s="131"/>
      <c r="P156" s="131"/>
    </row>
    <row r="157" spans="1:16" ht="45" x14ac:dyDescent="0.25">
      <c r="A157" s="126" t="s">
        <v>368</v>
      </c>
      <c r="B157" s="136"/>
      <c r="C157" s="137" t="s">
        <v>1246</v>
      </c>
      <c r="D157" s="137" t="s">
        <v>146</v>
      </c>
      <c r="E157" s="131"/>
      <c r="F157" s="131"/>
      <c r="G157" s="138">
        <v>41</v>
      </c>
      <c r="H157" s="100" t="s">
        <v>1247</v>
      </c>
      <c r="I157" s="100" t="s">
        <v>380</v>
      </c>
      <c r="J157" s="100" t="s">
        <v>31</v>
      </c>
      <c r="K157" s="132">
        <v>1</v>
      </c>
      <c r="L157" s="132">
        <v>0.42</v>
      </c>
      <c r="M157" s="28" t="s">
        <v>1901</v>
      </c>
      <c r="N157" s="131" t="s">
        <v>32</v>
      </c>
      <c r="O157" s="131" t="s">
        <v>33</v>
      </c>
      <c r="P157" s="135" t="s">
        <v>380</v>
      </c>
    </row>
    <row r="158" spans="1:16" ht="45" x14ac:dyDescent="0.25">
      <c r="A158" s="126" t="s">
        <v>208</v>
      </c>
      <c r="B158" s="136"/>
      <c r="C158" s="137" t="s">
        <v>1248</v>
      </c>
      <c r="D158" s="137" t="s">
        <v>572</v>
      </c>
      <c r="E158" s="131"/>
      <c r="F158" s="131"/>
      <c r="G158" s="138">
        <v>36.5</v>
      </c>
      <c r="H158" s="100" t="s">
        <v>1249</v>
      </c>
      <c r="I158" s="100" t="s">
        <v>1250</v>
      </c>
      <c r="J158" s="100" t="s">
        <v>31</v>
      </c>
      <c r="K158" s="132">
        <v>1</v>
      </c>
      <c r="L158" s="132">
        <v>0.39</v>
      </c>
      <c r="M158" s="28" t="s">
        <v>1902</v>
      </c>
      <c r="N158" s="131" t="s">
        <v>32</v>
      </c>
      <c r="O158" s="131" t="s">
        <v>33</v>
      </c>
      <c r="P158" s="135" t="s">
        <v>1251</v>
      </c>
    </row>
    <row r="159" spans="1:16" ht="60" x14ac:dyDescent="0.25">
      <c r="A159" s="126"/>
      <c r="B159" s="136"/>
      <c r="C159" s="137"/>
      <c r="D159" s="137"/>
      <c r="E159" s="131"/>
      <c r="F159" s="131"/>
      <c r="G159" s="138"/>
      <c r="H159" s="100" t="s">
        <v>1252</v>
      </c>
      <c r="I159" s="100" t="s">
        <v>966</v>
      </c>
      <c r="J159" s="100" t="s">
        <v>31</v>
      </c>
      <c r="K159" s="132">
        <v>1</v>
      </c>
      <c r="L159" s="132">
        <v>0.41</v>
      </c>
      <c r="M159" s="28" t="s">
        <v>1903</v>
      </c>
      <c r="N159" s="131" t="s">
        <v>134</v>
      </c>
      <c r="O159" s="131" t="s">
        <v>33</v>
      </c>
      <c r="P159" s="131"/>
    </row>
    <row r="160" spans="1:16" ht="45" x14ac:dyDescent="0.25">
      <c r="A160" s="126"/>
      <c r="B160" s="136"/>
      <c r="C160" s="137"/>
      <c r="D160" s="137"/>
      <c r="E160" s="131"/>
      <c r="F160" s="131"/>
      <c r="G160" s="138"/>
      <c r="H160" s="100" t="s">
        <v>1253</v>
      </c>
      <c r="I160" s="100" t="s">
        <v>377</v>
      </c>
      <c r="J160" s="100" t="s">
        <v>509</v>
      </c>
      <c r="K160" s="132">
        <v>1</v>
      </c>
      <c r="L160" s="132">
        <v>0.38</v>
      </c>
      <c r="M160" s="28" t="s">
        <v>1904</v>
      </c>
      <c r="N160" s="131" t="s">
        <v>32</v>
      </c>
      <c r="O160" s="131" t="s">
        <v>135</v>
      </c>
      <c r="P160" s="135" t="s">
        <v>377</v>
      </c>
    </row>
    <row r="161" spans="1:16" ht="45" x14ac:dyDescent="0.25">
      <c r="A161" s="126"/>
      <c r="B161" s="136"/>
      <c r="C161" s="137"/>
      <c r="D161" s="137"/>
      <c r="E161" s="131"/>
      <c r="F161" s="131"/>
      <c r="G161" s="138"/>
      <c r="H161" s="100" t="s">
        <v>150</v>
      </c>
      <c r="I161" s="100" t="s">
        <v>94</v>
      </c>
      <c r="J161" s="100" t="s">
        <v>95</v>
      </c>
      <c r="K161" s="132">
        <v>0.5</v>
      </c>
      <c r="L161" s="132">
        <v>0.22</v>
      </c>
      <c r="M161" s="28" t="s">
        <v>1905</v>
      </c>
      <c r="N161" s="131" t="s">
        <v>32</v>
      </c>
      <c r="O161" s="131" t="s">
        <v>135</v>
      </c>
      <c r="P161" s="131"/>
    </row>
    <row r="162" spans="1:16" x14ac:dyDescent="0.25">
      <c r="A162" s="7" t="s">
        <v>1254</v>
      </c>
      <c r="B162" s="52"/>
      <c r="C162" s="53" t="s">
        <v>44</v>
      </c>
      <c r="D162" s="53" t="s">
        <v>1255</v>
      </c>
      <c r="G162" s="54">
        <v>17.25</v>
      </c>
      <c r="H162" s="3"/>
      <c r="I162" s="3"/>
      <c r="J162" s="3"/>
      <c r="K162" s="12"/>
      <c r="L162" s="12"/>
    </row>
    <row r="163" spans="1:16" ht="15.75" thickBot="1" x14ac:dyDescent="0.3">
      <c r="A163" s="7" t="s">
        <v>208</v>
      </c>
      <c r="B163" s="52"/>
      <c r="C163" s="53" t="s">
        <v>1256</v>
      </c>
      <c r="D163" s="53"/>
      <c r="G163" s="54">
        <v>17.25</v>
      </c>
      <c r="H163" s="3"/>
      <c r="I163" s="3"/>
      <c r="J163" s="3"/>
      <c r="K163" s="12"/>
      <c r="L163" s="12"/>
    </row>
    <row r="164" spans="1:16" ht="15.75" thickBot="1" x14ac:dyDescent="0.3">
      <c r="A164" s="25">
        <v>12</v>
      </c>
      <c r="B164" s="56" t="s">
        <v>45</v>
      </c>
      <c r="C164" s="58" t="s">
        <v>152</v>
      </c>
      <c r="D164" s="58"/>
      <c r="E164" s="21"/>
      <c r="F164" s="21"/>
      <c r="G164" s="60">
        <f>SUM(G146:G163)</f>
        <v>869.25</v>
      </c>
      <c r="H164" s="29"/>
      <c r="I164" s="29"/>
      <c r="J164" s="29"/>
      <c r="K164" s="60">
        <f t="shared" ref="K164:L164" si="5">SUM(K146:K163)</f>
        <v>7.5</v>
      </c>
      <c r="L164" s="60">
        <f t="shared" si="5"/>
        <v>3.0000000000000004</v>
      </c>
      <c r="M164" s="21"/>
      <c r="N164" s="21"/>
      <c r="O164" s="21"/>
      <c r="P164" s="21"/>
    </row>
    <row r="166" spans="1:16" ht="101.25" customHeight="1" x14ac:dyDescent="0.25">
      <c r="A166" s="153" t="s">
        <v>1257</v>
      </c>
      <c r="B166" s="153"/>
      <c r="C166" s="153"/>
      <c r="D166" s="153"/>
      <c r="E166" s="153"/>
      <c r="F166" s="153"/>
      <c r="G166" s="153"/>
      <c r="H166" s="153"/>
      <c r="I166" s="153"/>
      <c r="J166" s="153"/>
      <c r="K166" s="153"/>
      <c r="L166" s="153"/>
      <c r="M166" s="153"/>
      <c r="N166" s="153"/>
      <c r="O166" s="153"/>
      <c r="P166" s="153"/>
    </row>
    <row r="167" spans="1:16" ht="15.75" thickBot="1" x14ac:dyDescent="0.3"/>
    <row r="168" spans="1:16" ht="31.5" thickBot="1" x14ac:dyDescent="0.35">
      <c r="A168" s="4" t="s">
        <v>4</v>
      </c>
      <c r="B168" s="5" t="s">
        <v>5</v>
      </c>
      <c r="C168" s="4" t="s">
        <v>6</v>
      </c>
      <c r="D168" s="4" t="s">
        <v>7</v>
      </c>
      <c r="E168" s="4" t="s">
        <v>8</v>
      </c>
      <c r="F168" s="4" t="s">
        <v>9</v>
      </c>
      <c r="G168" s="4" t="s">
        <v>10</v>
      </c>
      <c r="H168" s="4" t="s">
        <v>11</v>
      </c>
      <c r="I168" s="4" t="s">
        <v>12</v>
      </c>
      <c r="J168" s="4" t="s">
        <v>13</v>
      </c>
      <c r="K168" s="4" t="s">
        <v>581</v>
      </c>
      <c r="L168" s="4" t="s">
        <v>15</v>
      </c>
      <c r="M168" s="4" t="s">
        <v>582</v>
      </c>
      <c r="N168" s="4" t="s">
        <v>583</v>
      </c>
      <c r="O168" s="4" t="s">
        <v>1063</v>
      </c>
      <c r="P168" s="6" t="s">
        <v>19</v>
      </c>
    </row>
    <row r="169" spans="1:16" x14ac:dyDescent="0.25">
      <c r="A169" s="7" t="s">
        <v>208</v>
      </c>
      <c r="B169" s="52"/>
      <c r="C169" s="53"/>
      <c r="D169" s="53" t="s">
        <v>213</v>
      </c>
      <c r="G169" s="54"/>
      <c r="H169" s="3"/>
      <c r="I169" s="3"/>
      <c r="J169" s="3"/>
      <c r="K169" s="12"/>
      <c r="L169" s="12"/>
    </row>
    <row r="170" spans="1:16" x14ac:dyDescent="0.25">
      <c r="A170" s="7" t="s">
        <v>214</v>
      </c>
      <c r="B170" s="52"/>
      <c r="C170" s="53" t="s">
        <v>1136</v>
      </c>
      <c r="D170" s="53"/>
      <c r="E170" t="s">
        <v>1258</v>
      </c>
      <c r="G170" s="54">
        <v>128.5</v>
      </c>
      <c r="H170" s="3"/>
      <c r="I170" s="3"/>
      <c r="J170" s="3"/>
      <c r="K170" s="12"/>
      <c r="L170" s="12"/>
    </row>
    <row r="171" spans="1:16" x14ac:dyDescent="0.25">
      <c r="A171" s="7" t="s">
        <v>150</v>
      </c>
      <c r="B171" s="52"/>
      <c r="C171" s="53"/>
      <c r="D171" s="53" t="s">
        <v>1259</v>
      </c>
      <c r="G171" s="54"/>
      <c r="H171" s="3"/>
      <c r="I171" s="3"/>
      <c r="J171" s="3"/>
      <c r="K171" s="12"/>
      <c r="L171" s="12"/>
    </row>
    <row r="172" spans="1:16" x14ac:dyDescent="0.25">
      <c r="A172" s="7" t="s">
        <v>1110</v>
      </c>
      <c r="B172" s="52"/>
      <c r="C172" s="53" t="s">
        <v>1260</v>
      </c>
      <c r="D172" s="53" t="s">
        <v>1261</v>
      </c>
      <c r="G172" s="54">
        <v>8.75</v>
      </c>
      <c r="H172" s="3"/>
      <c r="I172" s="3"/>
      <c r="J172" s="3"/>
      <c r="K172" s="12"/>
      <c r="L172" s="12"/>
    </row>
    <row r="173" spans="1:16" x14ac:dyDescent="0.25">
      <c r="A173" s="7" t="s">
        <v>1121</v>
      </c>
      <c r="B173" s="52"/>
      <c r="C173" s="53" t="s">
        <v>457</v>
      </c>
      <c r="D173" s="53" t="s">
        <v>912</v>
      </c>
      <c r="G173" s="54">
        <v>11.5</v>
      </c>
      <c r="H173" s="3"/>
      <c r="I173" s="3"/>
      <c r="J173" s="3"/>
      <c r="K173" s="12"/>
      <c r="L173" s="12"/>
    </row>
    <row r="174" spans="1:16" x14ac:dyDescent="0.25">
      <c r="A174" s="7" t="s">
        <v>1211</v>
      </c>
      <c r="B174" s="52"/>
      <c r="C174" s="53" t="s">
        <v>1262</v>
      </c>
      <c r="D174" s="53" t="s">
        <v>1263</v>
      </c>
      <c r="G174" s="54">
        <v>6.25</v>
      </c>
      <c r="H174" s="3"/>
      <c r="I174" s="3"/>
      <c r="J174" s="3"/>
      <c r="K174" s="12"/>
      <c r="L174" s="12"/>
    </row>
    <row r="175" spans="1:16" x14ac:dyDescent="0.25">
      <c r="A175" s="7" t="s">
        <v>1045</v>
      </c>
      <c r="B175" s="52"/>
      <c r="C175" s="53" t="s">
        <v>1264</v>
      </c>
      <c r="D175" s="53" t="s">
        <v>703</v>
      </c>
      <c r="G175" s="54">
        <v>7.75</v>
      </c>
      <c r="H175" s="3"/>
      <c r="I175" s="3"/>
      <c r="J175" s="3"/>
      <c r="K175" s="12"/>
      <c r="L175" s="12"/>
    </row>
    <row r="176" spans="1:16" x14ac:dyDescent="0.25">
      <c r="A176" s="7" t="s">
        <v>105</v>
      </c>
      <c r="B176" s="52"/>
      <c r="C176" s="53" t="s">
        <v>106</v>
      </c>
      <c r="D176" s="53" t="s">
        <v>61</v>
      </c>
      <c r="G176" s="54">
        <v>2.75</v>
      </c>
      <c r="H176" s="3"/>
      <c r="I176" s="3"/>
      <c r="J176" s="3"/>
      <c r="K176" s="12"/>
      <c r="L176" s="12"/>
    </row>
    <row r="177" spans="1:16" x14ac:dyDescent="0.25">
      <c r="A177" s="7" t="s">
        <v>1096</v>
      </c>
      <c r="B177" s="52"/>
      <c r="C177" s="53" t="s">
        <v>1265</v>
      </c>
      <c r="D177" s="53" t="s">
        <v>1169</v>
      </c>
      <c r="G177" s="54">
        <v>79.25</v>
      </c>
      <c r="H177" s="3"/>
      <c r="I177" s="3"/>
      <c r="J177" s="3"/>
      <c r="K177" s="12"/>
      <c r="L177" s="12"/>
    </row>
    <row r="178" spans="1:16" ht="45" x14ac:dyDescent="0.25">
      <c r="A178" s="126" t="s">
        <v>1266</v>
      </c>
      <c r="B178" s="136"/>
      <c r="C178" s="137" t="s">
        <v>1267</v>
      </c>
      <c r="D178" s="137" t="s">
        <v>1268</v>
      </c>
      <c r="E178" s="131"/>
      <c r="F178" s="131"/>
      <c r="G178" s="138">
        <v>13.75</v>
      </c>
      <c r="H178" s="100" t="s">
        <v>1269</v>
      </c>
      <c r="I178" s="100" t="s">
        <v>406</v>
      </c>
      <c r="J178" s="100" t="s">
        <v>1270</v>
      </c>
      <c r="K178" s="132">
        <v>1</v>
      </c>
      <c r="L178" s="132">
        <v>0.44</v>
      </c>
      <c r="M178" s="28" t="s">
        <v>1908</v>
      </c>
      <c r="N178" s="131" t="s">
        <v>134</v>
      </c>
      <c r="O178" s="131" t="s">
        <v>33</v>
      </c>
      <c r="P178" s="135" t="s">
        <v>406</v>
      </c>
    </row>
    <row r="179" spans="1:16" x14ac:dyDescent="0.25">
      <c r="A179" s="126" t="s">
        <v>1271</v>
      </c>
      <c r="B179" s="136"/>
      <c r="C179" s="137" t="s">
        <v>1272</v>
      </c>
      <c r="D179" s="137" t="s">
        <v>1273</v>
      </c>
      <c r="E179" s="131"/>
      <c r="F179" s="131"/>
      <c r="G179" s="138">
        <v>5</v>
      </c>
      <c r="H179" s="100"/>
      <c r="I179" s="100"/>
      <c r="J179" s="100"/>
      <c r="K179" s="132"/>
      <c r="L179" s="132"/>
      <c r="M179" s="131"/>
      <c r="N179" s="131"/>
      <c r="O179" s="131"/>
      <c r="P179" s="131"/>
    </row>
    <row r="180" spans="1:16" x14ac:dyDescent="0.25">
      <c r="A180" s="126" t="s">
        <v>1266</v>
      </c>
      <c r="B180" s="136"/>
      <c r="C180" s="137" t="s">
        <v>1274</v>
      </c>
      <c r="D180" s="137" t="s">
        <v>863</v>
      </c>
      <c r="E180" s="131"/>
      <c r="F180" s="131"/>
      <c r="G180" s="138">
        <v>5</v>
      </c>
      <c r="H180" s="100"/>
      <c r="I180" s="100"/>
      <c r="J180" s="100"/>
      <c r="K180" s="132"/>
      <c r="L180" s="132"/>
      <c r="M180" s="131"/>
      <c r="N180" s="131"/>
      <c r="O180" s="131"/>
      <c r="P180" s="131"/>
    </row>
    <row r="181" spans="1:16" x14ac:dyDescent="0.25">
      <c r="A181" s="126" t="s">
        <v>1275</v>
      </c>
      <c r="B181" s="136"/>
      <c r="C181" s="137" t="s">
        <v>1276</v>
      </c>
      <c r="D181" s="137" t="s">
        <v>1277</v>
      </c>
      <c r="E181" s="131"/>
      <c r="F181" s="131"/>
      <c r="G181" s="138">
        <v>15.25</v>
      </c>
      <c r="H181" s="100"/>
      <c r="I181" s="100"/>
      <c r="J181" s="100"/>
      <c r="K181" s="132"/>
      <c r="L181" s="132"/>
      <c r="M181" s="131"/>
      <c r="N181" s="131"/>
      <c r="O181" s="131"/>
      <c r="P181" s="131"/>
    </row>
    <row r="182" spans="1:16" ht="45" x14ac:dyDescent="0.25">
      <c r="A182" s="126" t="s">
        <v>1278</v>
      </c>
      <c r="B182" s="136"/>
      <c r="C182" s="137" t="s">
        <v>300</v>
      </c>
      <c r="D182" s="137" t="s">
        <v>1279</v>
      </c>
      <c r="E182" s="131" t="s">
        <v>1070</v>
      </c>
      <c r="F182" s="131"/>
      <c r="G182" s="138">
        <v>36</v>
      </c>
      <c r="H182" s="100" t="s">
        <v>603</v>
      </c>
      <c r="I182" s="100" t="s">
        <v>318</v>
      </c>
      <c r="J182" s="100" t="s">
        <v>149</v>
      </c>
      <c r="K182" s="132">
        <v>1</v>
      </c>
      <c r="L182" s="132">
        <v>0.46</v>
      </c>
      <c r="M182" s="28" t="s">
        <v>1844</v>
      </c>
      <c r="N182" s="131" t="s">
        <v>32</v>
      </c>
      <c r="O182" s="131" t="s">
        <v>135</v>
      </c>
      <c r="P182" s="28" t="s">
        <v>318</v>
      </c>
    </row>
    <row r="183" spans="1:16" ht="45" x14ac:dyDescent="0.25">
      <c r="A183" s="126"/>
      <c r="B183" s="136"/>
      <c r="C183" s="137"/>
      <c r="D183" s="137"/>
      <c r="E183" s="131"/>
      <c r="F183" s="131"/>
      <c r="G183" s="138"/>
      <c r="H183" s="100" t="s">
        <v>1280</v>
      </c>
      <c r="I183" s="100" t="s">
        <v>406</v>
      </c>
      <c r="J183" s="100" t="s">
        <v>407</v>
      </c>
      <c r="K183" s="132">
        <v>1</v>
      </c>
      <c r="L183" s="132">
        <v>0.5</v>
      </c>
      <c r="M183" s="28" t="s">
        <v>1906</v>
      </c>
      <c r="N183" s="131" t="s">
        <v>134</v>
      </c>
      <c r="O183" s="131" t="s">
        <v>135</v>
      </c>
      <c r="P183" s="135" t="s">
        <v>406</v>
      </c>
    </row>
    <row r="184" spans="1:16" ht="60" x14ac:dyDescent="0.25">
      <c r="A184" s="126"/>
      <c r="B184" s="136"/>
      <c r="C184" s="137"/>
      <c r="D184" s="137"/>
      <c r="E184" s="131"/>
      <c r="F184" s="131"/>
      <c r="G184" s="138"/>
      <c r="H184" s="100" t="s">
        <v>600</v>
      </c>
      <c r="I184" s="100" t="s">
        <v>398</v>
      </c>
      <c r="J184" s="100" t="s">
        <v>149</v>
      </c>
      <c r="K184" s="132">
        <v>1</v>
      </c>
      <c r="L184" s="132">
        <v>0.46</v>
      </c>
      <c r="M184" s="28" t="s">
        <v>1907</v>
      </c>
      <c r="N184" s="131" t="s">
        <v>134</v>
      </c>
      <c r="O184" s="131" t="s">
        <v>33</v>
      </c>
      <c r="P184" s="131"/>
    </row>
    <row r="185" spans="1:16" ht="30" x14ac:dyDescent="0.25">
      <c r="A185" s="126" t="s">
        <v>105</v>
      </c>
      <c r="B185" s="136"/>
      <c r="C185" s="137" t="s">
        <v>897</v>
      </c>
      <c r="D185" s="137"/>
      <c r="E185" s="131"/>
      <c r="F185" s="131"/>
      <c r="G185" s="138">
        <v>144</v>
      </c>
      <c r="H185" s="100" t="s">
        <v>1281</v>
      </c>
      <c r="I185" s="100" t="s">
        <v>184</v>
      </c>
      <c r="J185" s="100" t="s">
        <v>1282</v>
      </c>
      <c r="K185" s="132">
        <v>1</v>
      </c>
      <c r="L185" s="132">
        <v>0.52</v>
      </c>
      <c r="M185" s="135"/>
      <c r="N185" s="131" t="s">
        <v>32</v>
      </c>
      <c r="O185" s="131" t="s">
        <v>135</v>
      </c>
      <c r="P185" s="28" t="s">
        <v>1283</v>
      </c>
    </row>
    <row r="186" spans="1:16" ht="45" x14ac:dyDescent="0.25">
      <c r="A186" s="126"/>
      <c r="B186" s="136"/>
      <c r="C186" s="137"/>
      <c r="D186" s="137"/>
      <c r="E186" s="131"/>
      <c r="F186" s="131"/>
      <c r="G186" s="138"/>
      <c r="H186" s="100" t="s">
        <v>1284</v>
      </c>
      <c r="I186" s="100" t="s">
        <v>1285</v>
      </c>
      <c r="J186" s="100" t="s">
        <v>1286</v>
      </c>
      <c r="K186" s="132">
        <v>1</v>
      </c>
      <c r="L186" s="132">
        <v>0.5</v>
      </c>
      <c r="M186" s="28" t="s">
        <v>1909</v>
      </c>
      <c r="N186" s="131" t="s">
        <v>32</v>
      </c>
      <c r="O186" s="131" t="s">
        <v>135</v>
      </c>
      <c r="P186" s="131"/>
    </row>
    <row r="187" spans="1:16" ht="45" x14ac:dyDescent="0.25">
      <c r="A187" s="126"/>
      <c r="B187" s="136"/>
      <c r="C187" s="137"/>
      <c r="D187" s="137"/>
      <c r="E187" s="131"/>
      <c r="F187" s="131"/>
      <c r="G187" s="138"/>
      <c r="H187" s="100" t="s">
        <v>93</v>
      </c>
      <c r="I187" s="100" t="s">
        <v>1287</v>
      </c>
      <c r="J187" s="100" t="s">
        <v>31</v>
      </c>
      <c r="K187" s="132">
        <v>1</v>
      </c>
      <c r="L187" s="132">
        <v>0.48</v>
      </c>
      <c r="M187" s="28" t="s">
        <v>1910</v>
      </c>
      <c r="N187" s="131" t="s">
        <v>32</v>
      </c>
      <c r="O187" s="131" t="s">
        <v>33</v>
      </c>
      <c r="P187" s="135" t="s">
        <v>1287</v>
      </c>
    </row>
    <row r="188" spans="1:16" x14ac:dyDescent="0.25">
      <c r="A188" s="126" t="s">
        <v>103</v>
      </c>
      <c r="B188" s="136"/>
      <c r="C188" s="137"/>
      <c r="D188" s="137" t="s">
        <v>1163</v>
      </c>
      <c r="E188" s="131"/>
      <c r="F188" s="131"/>
      <c r="G188" s="138"/>
      <c r="H188" s="100" t="s">
        <v>611</v>
      </c>
      <c r="I188" s="100" t="s">
        <v>1288</v>
      </c>
      <c r="J188" s="100" t="s">
        <v>1289</v>
      </c>
      <c r="K188" s="132">
        <v>1</v>
      </c>
      <c r="L188" s="132">
        <v>0.54</v>
      </c>
      <c r="M188" s="135"/>
      <c r="N188" s="131" t="s">
        <v>32</v>
      </c>
      <c r="O188" s="131" t="s">
        <v>135</v>
      </c>
      <c r="P188" s="131"/>
    </row>
    <row r="189" spans="1:16" ht="45.75" thickBot="1" x14ac:dyDescent="0.3">
      <c r="A189" s="126" t="s">
        <v>24</v>
      </c>
      <c r="B189" s="136"/>
      <c r="C189" s="137" t="s">
        <v>42</v>
      </c>
      <c r="D189" s="137"/>
      <c r="E189" s="131" t="s">
        <v>1137</v>
      </c>
      <c r="F189" s="131"/>
      <c r="G189" s="138">
        <v>188.75</v>
      </c>
      <c r="H189" s="100" t="s">
        <v>1290</v>
      </c>
      <c r="I189" s="100" t="s">
        <v>773</v>
      </c>
      <c r="J189" s="100" t="s">
        <v>509</v>
      </c>
      <c r="K189" s="132">
        <v>1</v>
      </c>
      <c r="L189" s="132">
        <v>0.43</v>
      </c>
      <c r="M189" s="28" t="s">
        <v>1911</v>
      </c>
      <c r="N189" s="131" t="s">
        <v>32</v>
      </c>
      <c r="O189" s="131" t="s">
        <v>135</v>
      </c>
      <c r="P189" s="135" t="s">
        <v>773</v>
      </c>
    </row>
    <row r="190" spans="1:16" ht="15.75" thickBot="1" x14ac:dyDescent="0.3">
      <c r="A190" s="65">
        <v>14</v>
      </c>
      <c r="B190" s="56" t="s">
        <v>45</v>
      </c>
      <c r="C190" s="58" t="s">
        <v>98</v>
      </c>
      <c r="D190" s="58"/>
      <c r="E190" s="21"/>
      <c r="F190" s="21"/>
      <c r="G190" s="60">
        <f>SUM(G169:G189)</f>
        <v>652.5</v>
      </c>
      <c r="H190" s="29"/>
      <c r="I190" s="29"/>
      <c r="J190" s="29"/>
      <c r="K190" s="60">
        <f t="shared" ref="K190:L190" si="6">SUM(K169:K189)</f>
        <v>9</v>
      </c>
      <c r="L190" s="60">
        <f t="shared" si="6"/>
        <v>4.33</v>
      </c>
      <c r="M190" s="21"/>
      <c r="N190" s="21"/>
      <c r="O190" s="21"/>
      <c r="P190" s="21"/>
    </row>
    <row r="191" spans="1:16" ht="15.75" thickBot="1" x14ac:dyDescent="0.3">
      <c r="A191" s="70"/>
      <c r="C191" s="58"/>
      <c r="D191" s="53"/>
    </row>
    <row r="192" spans="1:16" ht="15.75" thickBot="1" x14ac:dyDescent="0.3">
      <c r="A192" s="67">
        <f>+A190+A164+A141+A104+A86+A60+A37+A14</f>
        <v>115</v>
      </c>
      <c r="B192" s="52"/>
      <c r="C192" s="102">
        <f>+C190+C164+C141+C104+C86+C60+C37+C14</f>
        <v>118</v>
      </c>
      <c r="D192" s="53"/>
      <c r="G192" s="103">
        <f>+G190+G164+G141+G104+G86+G60+G37+G14</f>
        <v>4920.75</v>
      </c>
      <c r="K192" s="103">
        <f>+K190+K164+K141+K104+K86+K60+K37+K14</f>
        <v>38.5</v>
      </c>
      <c r="L192" s="103">
        <f>+L190+L164+L141+L104+L86+L60+L37+L14</f>
        <v>17.259999999999998</v>
      </c>
    </row>
    <row r="193" spans="1:16" ht="15.75" thickTop="1" x14ac:dyDescent="0.25">
      <c r="A193" s="104"/>
      <c r="C193" s="104"/>
      <c r="D193" s="53"/>
      <c r="G193" s="105"/>
      <c r="K193" s="105"/>
      <c r="L193" s="105"/>
    </row>
    <row r="194" spans="1:16" ht="95.25" customHeight="1" x14ac:dyDescent="0.25">
      <c r="A194" s="153" t="s">
        <v>1291</v>
      </c>
      <c r="B194" s="153"/>
      <c r="C194" s="153"/>
      <c r="D194" s="153"/>
      <c r="E194" s="153"/>
      <c r="F194" s="153"/>
      <c r="G194" s="153"/>
      <c r="H194" s="153"/>
      <c r="I194" s="153"/>
      <c r="J194" s="153"/>
      <c r="K194" s="153"/>
      <c r="L194" s="153"/>
      <c r="M194" s="153"/>
      <c r="N194" s="153"/>
      <c r="O194" s="153"/>
      <c r="P194" s="153"/>
    </row>
    <row r="195" spans="1:16" ht="15.75" thickBot="1" x14ac:dyDescent="0.3"/>
    <row r="196" spans="1:16" x14ac:dyDescent="0.25">
      <c r="A196" s="50" t="s">
        <v>352</v>
      </c>
      <c r="B196" s="79">
        <f>A192</f>
        <v>115</v>
      </c>
    </row>
    <row r="197" spans="1:16" x14ac:dyDescent="0.25">
      <c r="A197" s="70" t="s">
        <v>353</v>
      </c>
      <c r="B197" s="89">
        <f>C192</f>
        <v>118</v>
      </c>
    </row>
    <row r="198" spans="1:16" x14ac:dyDescent="0.25">
      <c r="A198" s="70" t="s">
        <v>354</v>
      </c>
      <c r="B198" s="80">
        <f>G192</f>
        <v>4920.75</v>
      </c>
    </row>
    <row r="199" spans="1:16" x14ac:dyDescent="0.25">
      <c r="A199" s="70" t="s">
        <v>355</v>
      </c>
      <c r="B199" s="80">
        <f>9.25+144+22-10.75</f>
        <v>164.5</v>
      </c>
    </row>
    <row r="200" spans="1:16" x14ac:dyDescent="0.25">
      <c r="A200" s="70" t="s">
        <v>356</v>
      </c>
      <c r="B200" s="71">
        <f>$B$198/$B$199</f>
        <v>29.913373860182372</v>
      </c>
    </row>
    <row r="201" spans="1:16" x14ac:dyDescent="0.25">
      <c r="A201" s="70" t="s">
        <v>357</v>
      </c>
      <c r="B201" s="80">
        <f>K192</f>
        <v>38.5</v>
      </c>
    </row>
    <row r="202" spans="1:16" x14ac:dyDescent="0.25">
      <c r="A202" s="70" t="s">
        <v>358</v>
      </c>
      <c r="B202" s="80">
        <v>35</v>
      </c>
    </row>
    <row r="203" spans="1:16" x14ac:dyDescent="0.25">
      <c r="A203" s="70" t="s">
        <v>359</v>
      </c>
      <c r="B203" s="80">
        <f>L192</f>
        <v>17.259999999999998</v>
      </c>
    </row>
    <row r="204" spans="1:16" x14ac:dyDescent="0.25">
      <c r="A204" s="70" t="s">
        <v>360</v>
      </c>
      <c r="B204" s="81">
        <f>L192/K192</f>
        <v>0.44831168831168827</v>
      </c>
    </row>
    <row r="205" spans="1:16" x14ac:dyDescent="0.25">
      <c r="A205" s="70" t="s">
        <v>361</v>
      </c>
      <c r="B205" s="98">
        <v>34</v>
      </c>
    </row>
    <row r="206" spans="1:16" x14ac:dyDescent="0.25">
      <c r="A206" s="70" t="s">
        <v>362</v>
      </c>
      <c r="B206" s="98">
        <v>21</v>
      </c>
    </row>
    <row r="207" spans="1:16" x14ac:dyDescent="0.25">
      <c r="A207" s="70" t="s">
        <v>363</v>
      </c>
      <c r="B207" s="98">
        <v>23</v>
      </c>
    </row>
    <row r="208" spans="1:16" ht="15.75" thickBot="1" x14ac:dyDescent="0.3">
      <c r="A208" s="72" t="s">
        <v>364</v>
      </c>
      <c r="B208" s="99">
        <v>11</v>
      </c>
    </row>
  </sheetData>
  <mergeCells count="8">
    <mergeCell ref="A166:P166"/>
    <mergeCell ref="A194:P194"/>
    <mergeCell ref="A16:P16"/>
    <mergeCell ref="A39:P39"/>
    <mergeCell ref="A62:P62"/>
    <mergeCell ref="A88:P88"/>
    <mergeCell ref="A106:P106"/>
    <mergeCell ref="A143:P143"/>
  </mergeCells>
  <hyperlinks>
    <hyperlink ref="P35" r:id="rId1" xr:uid="{C43AF260-B31E-452D-8450-E395A4F953BE}"/>
    <hyperlink ref="P34" r:id="rId2" xr:uid="{B31846E8-7797-4ABF-A6BE-9BDA010021DD}"/>
    <hyperlink ref="P28" r:id="rId3" xr:uid="{0570669F-9FC2-4886-BE91-FC564AB1C9FD}"/>
    <hyperlink ref="P36" r:id="rId4" xr:uid="{6CF3EC3D-3A57-4831-BD4E-3C0AD45C7439}"/>
    <hyperlink ref="P59" r:id="rId5" xr:uid="{95BDB540-021E-448E-8EB1-664CE780A6D7}"/>
    <hyperlink ref="P58" r:id="rId6" xr:uid="{C2F54FA9-5A8A-4018-9059-4D1BFD0E139F}"/>
    <hyperlink ref="P57" r:id="rId7" xr:uid="{91715B9E-2238-4C46-8529-4A7514B3AD97}"/>
    <hyperlink ref="P71" r:id="rId8" xr:uid="{F5B3D8E7-6660-4DBA-82DE-98250AAC0466}"/>
    <hyperlink ref="P102" r:id="rId9" xr:uid="{A17E9BAC-820B-4FEF-AFA8-536895F335B3}"/>
    <hyperlink ref="P152" r:id="rId10" xr:uid="{DE8EDBF8-A95B-45AC-AE66-C9DFCB9F52A8}"/>
    <hyperlink ref="P153" r:id="rId11" xr:uid="{2E4027EB-E83D-43AC-8454-D29D5B247FDE}"/>
    <hyperlink ref="P154" r:id="rId12" xr:uid="{E5927815-7582-48FD-846B-724C9A40204C}"/>
    <hyperlink ref="P157" r:id="rId13" xr:uid="{F8A650AA-4A2F-47DC-ACBC-FF9AEE234881}"/>
    <hyperlink ref="P158" r:id="rId14" xr:uid="{FD0AF600-F550-401E-BE46-9A7717EB8AEE}"/>
    <hyperlink ref="P160" r:id="rId15" xr:uid="{5D8F5719-887D-41A2-A808-420ACBBED16F}"/>
    <hyperlink ref="P178" r:id="rId16" xr:uid="{B40CC88C-B6F5-42EB-82D8-0C61B55F4AFE}"/>
    <hyperlink ref="P182" r:id="rId17" xr:uid="{51618299-23F6-4AAB-86F5-8A92C5576CA0}"/>
    <hyperlink ref="P185" r:id="rId18" xr:uid="{AD918A08-DC75-4992-823B-CF8427581794}"/>
    <hyperlink ref="P187" r:id="rId19" xr:uid="{3F517F67-54DC-4180-ADFC-675865638343}"/>
    <hyperlink ref="P189" r:id="rId20" xr:uid="{44CD8F83-2046-432A-99F1-7A33E431CCE1}"/>
    <hyperlink ref="P183" r:id="rId21" xr:uid="{576AD02F-A85A-483C-9E73-26A4EA1AFC17}"/>
    <hyperlink ref="M71" r:id="rId22" xr:uid="{0796E69C-D161-4485-90DF-8D9A3B009DCD}"/>
    <hyperlink ref="M72" r:id="rId23" xr:uid="{DC3EAB12-D7A4-40C6-AADE-F1FBB919F9F8}"/>
    <hyperlink ref="M100" r:id="rId24" xr:uid="{D833EE11-F665-4592-A636-85B779617706}"/>
    <hyperlink ref="M101" r:id="rId25" xr:uid="{78850A23-FCB9-49BF-B1C9-9A78009FC708}"/>
    <hyperlink ref="M102" r:id="rId26" xr:uid="{80AD96D6-EDE5-45D8-A5AD-0829E62B9EEE}"/>
    <hyperlink ref="M126" r:id="rId27" xr:uid="{9B861D13-2588-45F8-AE1E-65D2BD91A34E}"/>
    <hyperlink ref="M128" r:id="rId28" xr:uid="{105B2F8C-1267-47BA-A523-4ED27363856E}"/>
    <hyperlink ref="M152" r:id="rId29" xr:uid="{B6D7A767-3567-4D7B-9E31-C30B591B5235}"/>
    <hyperlink ref="M153" r:id="rId30" xr:uid="{24BC3B5D-AE25-466C-8A11-F29F016FFE45}"/>
    <hyperlink ref="M154" r:id="rId31" xr:uid="{86A35CB2-16E0-4C16-A747-7823DC89D86E}"/>
    <hyperlink ref="M157" r:id="rId32" xr:uid="{865F23A6-502A-4F4E-9140-6757AB365713}"/>
    <hyperlink ref="M158" r:id="rId33" xr:uid="{9C07DE5C-6FC3-46CB-ABE3-BB742E1047B7}"/>
    <hyperlink ref="M159" r:id="rId34" xr:uid="{2CA570C3-9D8C-4740-9BC5-54B0B191381D}"/>
    <hyperlink ref="M160" r:id="rId35" xr:uid="{02F1FB80-ACA7-4E8D-B06E-5FBA9450289A}"/>
    <hyperlink ref="M161" r:id="rId36" xr:uid="{CD041174-BBDC-4D13-9D69-FAF404014E84}"/>
    <hyperlink ref="M183" r:id="rId37" xr:uid="{A2A26E4B-6909-4A7E-A4C0-0A3F7B847DC2}"/>
    <hyperlink ref="M184" r:id="rId38" xr:uid="{9455CFBE-5B6F-429C-8F40-47122C79231C}"/>
    <hyperlink ref="M178" r:id="rId39" xr:uid="{94C04D90-3C3C-482C-9604-1304BEB7B5E3}"/>
    <hyperlink ref="M182" r:id="rId40" xr:uid="{8DA06C67-7083-44AE-9BF1-EF6BD3A97707}"/>
    <hyperlink ref="M186" r:id="rId41" xr:uid="{C2D5B899-CE75-42CD-97E0-45A627C2C5D2}"/>
    <hyperlink ref="M187" r:id="rId42" xr:uid="{B9C76CD0-B19F-4E56-9E9D-5C43F5DF14BC}"/>
    <hyperlink ref="M189" r:id="rId43" xr:uid="{48F78E7E-C770-4124-A6F0-C91673AE2D5D}"/>
    <hyperlink ref="M58" r:id="rId44" xr:uid="{9D8CA03B-332F-4CF4-BAFE-FFBA7BF4E209}"/>
    <hyperlink ref="M57" r:id="rId45" xr:uid="{EB7BF911-2B05-4BEF-A613-84EB1C6529DE}"/>
    <hyperlink ref="M49" r:id="rId46" xr:uid="{434C4996-8EC9-4A4D-B9E6-D3562255D2CD}"/>
    <hyperlink ref="M48" r:id="rId47" xr:uid="{57E1BCA0-C586-497F-A9E1-2197C3F7BD00}"/>
    <hyperlink ref="M34" r:id="rId48" xr:uid="{49BC300C-3A94-499A-AB38-C8BAA3973521}"/>
    <hyperlink ref="M35" r:id="rId49" xr:uid="{F26D63C3-C8B1-46EB-9B91-004693166C1B}"/>
    <hyperlink ref="M36" r:id="rId50" xr:uid="{2C319747-96A3-41F2-88FA-00EF8400EBDC}"/>
    <hyperlink ref="M28" r:id="rId51" xr:uid="{68F2C842-1FCF-4210-8049-253ACE6385A4}"/>
    <hyperlink ref="M27" r:id="rId52" xr:uid="{B879C1F3-8A17-45C8-BFD3-2901062F0F05}"/>
    <hyperlink ref="M10" r:id="rId53" xr:uid="{35F0563B-0B89-45A0-83A9-FE5350E3D46E}"/>
    <hyperlink ref="M9" r:id="rId54" xr:uid="{D9357C1B-C957-4F98-8B5E-B02E8E7A0F81}"/>
  </hyperlinks>
  <pageMargins left="0.70866141732283472" right="0.70866141732283472" top="0.74803149606299213" bottom="0.74803149606299213" header="0.31496062992125984" footer="0.31496062992125984"/>
  <pageSetup paperSize="9" scale="50" orientation="landscape" r:id="rId55"/>
  <rowBreaks count="8" manualBreakCount="8">
    <brk id="16" max="16383" man="1"/>
    <brk id="39" max="16383" man="1"/>
    <brk id="62" max="16383" man="1"/>
    <brk id="88" max="16383" man="1"/>
    <brk id="106" max="16383" man="1"/>
    <brk id="143" max="16383" man="1"/>
    <brk id="166" max="16383" man="1"/>
    <brk id="208" max="16383" man="1"/>
  </rowBreaks>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6D2B-35D6-4D3E-9C7A-4437D1B7387E}">
  <dimension ref="A1:P172"/>
  <sheetViews>
    <sheetView workbookViewId="0">
      <selection activeCell="A144" sqref="A144"/>
    </sheetView>
  </sheetViews>
  <sheetFormatPr defaultRowHeight="15" x14ac:dyDescent="0.25"/>
  <cols>
    <col min="1" max="1" width="27.28515625" bestFit="1" customWidth="1"/>
    <col min="2" max="2" width="14.85546875" customWidth="1"/>
    <col min="5" max="5" width="10" customWidth="1"/>
    <col min="6" max="6" width="10.85546875" customWidth="1"/>
    <col min="7" max="7" width="9.5703125" bestFit="1" customWidth="1"/>
    <col min="8" max="8" width="22" customWidth="1"/>
    <col min="9" max="9" width="22.42578125" customWidth="1"/>
    <col min="10" max="10" width="19.7109375" bestFit="1" customWidth="1"/>
    <col min="11" max="11" width="13.28515625" customWidth="1"/>
    <col min="13" max="13" width="21.85546875" customWidth="1"/>
    <col min="14" max="14" width="13.42578125" customWidth="1"/>
    <col min="15" max="16" width="15.42578125" customWidth="1"/>
  </cols>
  <sheetData>
    <row r="1" spans="1:16" x14ac:dyDescent="0.25">
      <c r="A1" s="2" t="s">
        <v>1</v>
      </c>
      <c r="B1" s="2" t="s">
        <v>2</v>
      </c>
      <c r="C1" s="3"/>
      <c r="D1" s="3"/>
      <c r="E1" s="2" t="s">
        <v>1294</v>
      </c>
      <c r="F1" s="3"/>
      <c r="G1" s="3"/>
      <c r="H1" s="3"/>
      <c r="I1" s="3"/>
      <c r="J1" s="3"/>
      <c r="K1" s="3"/>
      <c r="L1" s="3"/>
      <c r="M1" s="3"/>
      <c r="N1" s="3"/>
      <c r="O1" s="3"/>
      <c r="P1" s="3"/>
    </row>
    <row r="2" spans="1:16" ht="15.75" thickBot="1" x14ac:dyDescent="0.3">
      <c r="A2" s="3"/>
      <c r="B2" s="3"/>
      <c r="C2" s="3"/>
      <c r="D2" s="3"/>
      <c r="E2" s="3"/>
      <c r="F2" s="3"/>
      <c r="G2" s="3"/>
      <c r="H2" s="3"/>
      <c r="I2" s="3"/>
      <c r="J2" s="3"/>
      <c r="K2" s="3"/>
      <c r="L2" s="3"/>
      <c r="M2" s="3"/>
      <c r="N2" s="3"/>
      <c r="O2" s="3"/>
      <c r="P2" s="3"/>
    </row>
    <row r="3" spans="1:16" ht="31.5" thickBot="1" x14ac:dyDescent="0.35">
      <c r="A3" s="4" t="s">
        <v>4</v>
      </c>
      <c r="B3" s="5" t="s">
        <v>5</v>
      </c>
      <c r="C3" s="4" t="s">
        <v>6</v>
      </c>
      <c r="D3" s="4" t="s">
        <v>7</v>
      </c>
      <c r="E3" s="4" t="s">
        <v>8</v>
      </c>
      <c r="F3" s="4" t="s">
        <v>9</v>
      </c>
      <c r="G3" s="4" t="s">
        <v>10</v>
      </c>
      <c r="H3" s="4" t="s">
        <v>11</v>
      </c>
      <c r="I3" s="4" t="s">
        <v>12</v>
      </c>
      <c r="J3" s="4" t="s">
        <v>13</v>
      </c>
      <c r="K3" s="4" t="s">
        <v>581</v>
      </c>
      <c r="L3" s="4" t="s">
        <v>15</v>
      </c>
      <c r="M3" s="4" t="s">
        <v>582</v>
      </c>
      <c r="N3" s="4" t="s">
        <v>583</v>
      </c>
      <c r="O3" s="4" t="s">
        <v>1295</v>
      </c>
      <c r="P3" s="6" t="s">
        <v>19</v>
      </c>
    </row>
    <row r="4" spans="1:16" x14ac:dyDescent="0.25">
      <c r="A4" s="7" t="s">
        <v>488</v>
      </c>
      <c r="B4" s="52"/>
      <c r="C4" s="53"/>
      <c r="D4" s="53" t="s">
        <v>1296</v>
      </c>
      <c r="G4" s="54"/>
      <c r="K4" s="12"/>
      <c r="L4" s="12"/>
    </row>
    <row r="5" spans="1:16" x14ac:dyDescent="0.25">
      <c r="A5" s="7" t="s">
        <v>22</v>
      </c>
      <c r="B5" s="52"/>
      <c r="C5" s="53" t="s">
        <v>715</v>
      </c>
      <c r="D5" s="53"/>
      <c r="E5" t="s">
        <v>1070</v>
      </c>
      <c r="G5" s="54">
        <v>9.75</v>
      </c>
      <c r="K5" s="12"/>
      <c r="L5" s="12"/>
    </row>
    <row r="6" spans="1:16" ht="60" x14ac:dyDescent="0.25">
      <c r="A6" s="126" t="s">
        <v>24</v>
      </c>
      <c r="B6" s="136"/>
      <c r="C6" s="137"/>
      <c r="D6" s="137" t="s">
        <v>1297</v>
      </c>
      <c r="E6" s="131"/>
      <c r="F6" s="131"/>
      <c r="G6" s="138"/>
      <c r="H6" s="100" t="s">
        <v>291</v>
      </c>
      <c r="I6" s="100" t="s">
        <v>628</v>
      </c>
      <c r="J6" s="100" t="s">
        <v>31</v>
      </c>
      <c r="K6" s="132">
        <v>1</v>
      </c>
      <c r="L6" s="132">
        <v>0.5</v>
      </c>
      <c r="M6" s="28" t="s">
        <v>1058</v>
      </c>
      <c r="N6" s="131" t="s">
        <v>134</v>
      </c>
      <c r="O6" s="131" t="s">
        <v>1298</v>
      </c>
      <c r="P6" s="135" t="s">
        <v>628</v>
      </c>
    </row>
    <row r="7" spans="1:16" x14ac:dyDescent="0.25">
      <c r="A7" s="126" t="s">
        <v>41</v>
      </c>
      <c r="B7" s="136"/>
      <c r="C7" s="137" t="s">
        <v>1299</v>
      </c>
      <c r="D7" s="137" t="s">
        <v>88</v>
      </c>
      <c r="E7" s="131"/>
      <c r="F7" s="131"/>
      <c r="G7" s="138">
        <v>82</v>
      </c>
      <c r="H7" s="100"/>
      <c r="I7" s="100"/>
      <c r="J7" s="100"/>
      <c r="K7" s="132"/>
      <c r="L7" s="132"/>
      <c r="M7" s="131"/>
      <c r="N7" s="131"/>
      <c r="O7" s="131"/>
      <c r="P7" s="131"/>
    </row>
    <row r="8" spans="1:16" x14ac:dyDescent="0.25">
      <c r="A8" s="126" t="s">
        <v>1300</v>
      </c>
      <c r="B8" s="136"/>
      <c r="C8" s="137" t="s">
        <v>181</v>
      </c>
      <c r="D8" s="137" t="s">
        <v>953</v>
      </c>
      <c r="E8" s="131"/>
      <c r="F8" s="131"/>
      <c r="G8" s="138">
        <v>12</v>
      </c>
      <c r="H8" s="100"/>
      <c r="I8" s="100"/>
      <c r="J8" s="100"/>
      <c r="K8" s="132"/>
      <c r="L8" s="132"/>
      <c r="M8" s="131"/>
      <c r="N8" s="131"/>
      <c r="O8" s="131"/>
      <c r="P8" s="131"/>
    </row>
    <row r="9" spans="1:16" x14ac:dyDescent="0.25">
      <c r="A9" s="126" t="s">
        <v>1301</v>
      </c>
      <c r="B9" s="136"/>
      <c r="C9" s="137" t="s">
        <v>725</v>
      </c>
      <c r="D9" s="137" t="s">
        <v>1302</v>
      </c>
      <c r="E9" s="131"/>
      <c r="F9" s="131"/>
      <c r="G9" s="138">
        <v>0.75</v>
      </c>
      <c r="H9" s="100"/>
      <c r="I9" s="100"/>
      <c r="J9" s="100"/>
      <c r="K9" s="132"/>
      <c r="L9" s="132"/>
      <c r="M9" s="131"/>
      <c r="N9" s="131"/>
      <c r="O9" s="131"/>
      <c r="P9" s="131"/>
    </row>
    <row r="10" spans="1:16" x14ac:dyDescent="0.25">
      <c r="A10" s="126" t="s">
        <v>1300</v>
      </c>
      <c r="B10" s="136"/>
      <c r="C10" s="137" t="s">
        <v>23</v>
      </c>
      <c r="D10" s="137" t="s">
        <v>1303</v>
      </c>
      <c r="E10" s="131"/>
      <c r="F10" s="131"/>
      <c r="G10" s="138">
        <v>0.75</v>
      </c>
      <c r="H10" s="100"/>
      <c r="I10" s="100"/>
      <c r="J10" s="100"/>
      <c r="K10" s="132"/>
      <c r="L10" s="132"/>
      <c r="M10" s="131"/>
      <c r="N10" s="131"/>
      <c r="O10" s="131"/>
      <c r="P10" s="131"/>
    </row>
    <row r="11" spans="1:16" ht="45" x14ac:dyDescent="0.25">
      <c r="A11" s="126" t="s">
        <v>1304</v>
      </c>
      <c r="B11" s="136"/>
      <c r="C11" s="137" t="s">
        <v>312</v>
      </c>
      <c r="D11" s="137" t="s">
        <v>1305</v>
      </c>
      <c r="E11" s="131" t="s">
        <v>1070</v>
      </c>
      <c r="F11" s="131"/>
      <c r="G11" s="138">
        <v>21.25</v>
      </c>
      <c r="H11" s="100" t="s">
        <v>197</v>
      </c>
      <c r="I11" s="100" t="s">
        <v>1306</v>
      </c>
      <c r="J11" s="100" t="s">
        <v>31</v>
      </c>
      <c r="K11" s="132">
        <v>1</v>
      </c>
      <c r="L11" s="132">
        <v>0.52</v>
      </c>
      <c r="M11" s="28" t="s">
        <v>1794</v>
      </c>
      <c r="N11" s="131" t="s">
        <v>32</v>
      </c>
      <c r="O11" s="131" t="s">
        <v>33</v>
      </c>
      <c r="P11" s="135" t="s">
        <v>199</v>
      </c>
    </row>
    <row r="12" spans="1:16" ht="60" x14ac:dyDescent="0.25">
      <c r="A12" s="126"/>
      <c r="B12" s="136"/>
      <c r="C12" s="137"/>
      <c r="D12" s="137"/>
      <c r="E12" s="131"/>
      <c r="F12" s="131"/>
      <c r="G12" s="138"/>
      <c r="H12" s="100" t="s">
        <v>1307</v>
      </c>
      <c r="I12" s="100" t="s">
        <v>966</v>
      </c>
      <c r="J12" s="100" t="s">
        <v>1308</v>
      </c>
      <c r="K12" s="132">
        <v>1</v>
      </c>
      <c r="L12" s="132">
        <v>0.46</v>
      </c>
      <c r="M12" s="28" t="s">
        <v>1920</v>
      </c>
      <c r="N12" s="131" t="s">
        <v>134</v>
      </c>
      <c r="O12" s="131" t="s">
        <v>33</v>
      </c>
      <c r="P12" s="131"/>
    </row>
    <row r="13" spans="1:16" ht="45" x14ac:dyDescent="0.25">
      <c r="A13" s="126"/>
      <c r="B13" s="136"/>
      <c r="C13" s="137"/>
      <c r="D13" s="137"/>
      <c r="E13" s="131"/>
      <c r="F13" s="131"/>
      <c r="G13" s="138"/>
      <c r="H13" s="100" t="s">
        <v>1309</v>
      </c>
      <c r="I13" s="100" t="s">
        <v>1310</v>
      </c>
      <c r="J13" s="100" t="s">
        <v>31</v>
      </c>
      <c r="K13" s="132">
        <v>1</v>
      </c>
      <c r="L13" s="132">
        <v>0.46</v>
      </c>
      <c r="M13" s="28" t="s">
        <v>1921</v>
      </c>
      <c r="N13" s="131" t="s">
        <v>32</v>
      </c>
      <c r="O13" s="131" t="s">
        <v>33</v>
      </c>
      <c r="P13" s="131"/>
    </row>
    <row r="14" spans="1:16" ht="90" x14ac:dyDescent="0.25">
      <c r="A14" s="126" t="s">
        <v>1052</v>
      </c>
      <c r="B14" s="136"/>
      <c r="C14" s="137" t="s">
        <v>1311</v>
      </c>
      <c r="D14" s="137" t="s">
        <v>1255</v>
      </c>
      <c r="E14" s="131" t="s">
        <v>1070</v>
      </c>
      <c r="F14" s="131"/>
      <c r="G14" s="138">
        <v>28.25</v>
      </c>
      <c r="H14" s="100" t="s">
        <v>1312</v>
      </c>
      <c r="I14" s="100" t="s">
        <v>903</v>
      </c>
      <c r="J14" s="100" t="s">
        <v>31</v>
      </c>
      <c r="K14" s="132">
        <v>1</v>
      </c>
      <c r="L14" s="132">
        <v>0.5</v>
      </c>
      <c r="M14" s="28" t="s">
        <v>1313</v>
      </c>
      <c r="N14" s="131" t="s">
        <v>134</v>
      </c>
      <c r="O14" s="131" t="s">
        <v>135</v>
      </c>
      <c r="P14" s="135" t="s">
        <v>903</v>
      </c>
    </row>
    <row r="15" spans="1:16" ht="90" x14ac:dyDescent="0.25">
      <c r="A15" s="126"/>
      <c r="B15" s="136"/>
      <c r="C15" s="137"/>
      <c r="D15" s="137"/>
      <c r="E15" s="131"/>
      <c r="F15" s="131"/>
      <c r="G15" s="138"/>
      <c r="H15" s="100" t="s">
        <v>1312</v>
      </c>
      <c r="I15" s="100" t="s">
        <v>1314</v>
      </c>
      <c r="J15" s="100" t="s">
        <v>31</v>
      </c>
      <c r="K15" s="132">
        <v>1</v>
      </c>
      <c r="L15" s="132">
        <v>0.5</v>
      </c>
      <c r="M15" s="28" t="s">
        <v>1313</v>
      </c>
      <c r="N15" s="131" t="s">
        <v>134</v>
      </c>
      <c r="O15" s="131" t="s">
        <v>135</v>
      </c>
      <c r="P15" s="131"/>
    </row>
    <row r="16" spans="1:16" ht="45" x14ac:dyDescent="0.25">
      <c r="A16" s="126"/>
      <c r="B16" s="136"/>
      <c r="C16" s="137"/>
      <c r="D16" s="137"/>
      <c r="E16" s="131"/>
      <c r="F16" s="131"/>
      <c r="G16" s="138"/>
      <c r="H16" s="100" t="s">
        <v>1315</v>
      </c>
      <c r="I16" s="100" t="s">
        <v>1316</v>
      </c>
      <c r="J16" s="100" t="s">
        <v>1317</v>
      </c>
      <c r="K16" s="132">
        <v>1</v>
      </c>
      <c r="L16" s="132">
        <v>0.52</v>
      </c>
      <c r="M16" s="28" t="s">
        <v>1922</v>
      </c>
      <c r="N16" s="131" t="s">
        <v>32</v>
      </c>
      <c r="O16" s="131" t="s">
        <v>33</v>
      </c>
      <c r="P16" s="28" t="s">
        <v>1316</v>
      </c>
    </row>
    <row r="17" spans="1:16" ht="15.75" thickBot="1" x14ac:dyDescent="0.3">
      <c r="A17" s="7" t="s">
        <v>90</v>
      </c>
      <c r="B17" s="52"/>
      <c r="C17" s="53" t="s">
        <v>1182</v>
      </c>
      <c r="D17" s="53"/>
      <c r="G17" s="54">
        <v>37</v>
      </c>
      <c r="H17" s="3"/>
      <c r="I17" s="3"/>
      <c r="J17" s="3"/>
      <c r="K17" s="12"/>
      <c r="L17" s="12"/>
    </row>
    <row r="18" spans="1:16" ht="15.75" thickBot="1" x14ac:dyDescent="0.3">
      <c r="A18" s="25">
        <v>9</v>
      </c>
      <c r="B18" s="56" t="s">
        <v>45</v>
      </c>
      <c r="C18" s="58" t="s">
        <v>293</v>
      </c>
      <c r="D18" s="58"/>
      <c r="E18" s="21"/>
      <c r="F18" s="21"/>
      <c r="G18" s="60">
        <f>SUM(G4:G17)</f>
        <v>191.75</v>
      </c>
      <c r="H18" s="29"/>
      <c r="I18" s="29"/>
      <c r="J18" s="29"/>
      <c r="K18" s="60">
        <f t="shared" ref="K18:L18" si="0">SUM(K4:K17)</f>
        <v>7</v>
      </c>
      <c r="L18" s="60">
        <f t="shared" si="0"/>
        <v>3.46</v>
      </c>
      <c r="M18" s="21"/>
      <c r="N18" s="21"/>
      <c r="O18" s="21"/>
      <c r="P18" s="21"/>
    </row>
    <row r="20" spans="1:16" ht="31.5" customHeight="1" x14ac:dyDescent="0.25">
      <c r="A20" s="151" t="s">
        <v>1453</v>
      </c>
      <c r="B20" s="151"/>
      <c r="C20" s="151"/>
      <c r="D20" s="151"/>
      <c r="E20" s="151"/>
      <c r="F20" s="151"/>
      <c r="G20" s="151"/>
      <c r="H20" s="151"/>
      <c r="I20" s="151"/>
      <c r="J20" s="151"/>
      <c r="K20" s="151"/>
      <c r="L20" s="151"/>
      <c r="M20" s="151"/>
      <c r="N20" s="151"/>
      <c r="O20" s="151"/>
      <c r="P20" s="151"/>
    </row>
    <row r="22" spans="1:16" ht="78" customHeight="1" x14ac:dyDescent="0.25">
      <c r="A22" s="153" t="s">
        <v>1318</v>
      </c>
      <c r="B22" s="153"/>
      <c r="C22" s="153"/>
      <c r="D22" s="153"/>
      <c r="E22" s="153"/>
      <c r="F22" s="153"/>
      <c r="G22" s="153"/>
      <c r="H22" s="153"/>
      <c r="I22" s="153"/>
      <c r="J22" s="153"/>
      <c r="K22" s="153"/>
      <c r="L22" s="153"/>
      <c r="M22" s="153"/>
      <c r="N22" s="153"/>
      <c r="O22" s="153"/>
      <c r="P22" s="153"/>
    </row>
    <row r="23" spans="1:16" ht="15.75" thickBot="1" x14ac:dyDescent="0.3"/>
    <row r="24" spans="1:16" ht="31.5" thickBot="1" x14ac:dyDescent="0.35">
      <c r="A24" s="4" t="s">
        <v>4</v>
      </c>
      <c r="B24" s="5" t="s">
        <v>47</v>
      </c>
      <c r="C24" s="4" t="s">
        <v>6</v>
      </c>
      <c r="D24" s="4" t="s">
        <v>7</v>
      </c>
      <c r="E24" s="4" t="s">
        <v>8</v>
      </c>
      <c r="F24" s="4" t="s">
        <v>9</v>
      </c>
      <c r="G24" s="4" t="s">
        <v>10</v>
      </c>
      <c r="H24" s="4" t="s">
        <v>11</v>
      </c>
      <c r="I24" s="4" t="s">
        <v>12</v>
      </c>
      <c r="J24" s="4" t="s">
        <v>13</v>
      </c>
      <c r="K24" s="4" t="s">
        <v>581</v>
      </c>
      <c r="L24" s="4" t="s">
        <v>15</v>
      </c>
      <c r="M24" s="4" t="s">
        <v>582</v>
      </c>
      <c r="N24" s="4" t="s">
        <v>583</v>
      </c>
      <c r="O24" s="4" t="s">
        <v>1295</v>
      </c>
      <c r="P24" s="6" t="s">
        <v>19</v>
      </c>
    </row>
    <row r="25" spans="1:16" x14ac:dyDescent="0.25">
      <c r="A25" s="7" t="s">
        <v>90</v>
      </c>
      <c r="B25" s="52"/>
      <c r="C25" s="53"/>
      <c r="D25" s="53" t="s">
        <v>1319</v>
      </c>
      <c r="G25" s="54"/>
      <c r="H25" s="3"/>
      <c r="I25" s="3"/>
      <c r="J25" s="3"/>
      <c r="K25" s="12"/>
      <c r="L25" s="12"/>
    </row>
    <row r="26" spans="1:16" x14ac:dyDescent="0.25">
      <c r="A26" s="7" t="s">
        <v>67</v>
      </c>
      <c r="B26" s="52"/>
      <c r="C26" s="53" t="s">
        <v>1320</v>
      </c>
      <c r="D26" s="53" t="s">
        <v>59</v>
      </c>
      <c r="E26" t="s">
        <v>1321</v>
      </c>
      <c r="G26" s="54">
        <v>183</v>
      </c>
      <c r="H26" s="3"/>
      <c r="I26" s="3"/>
      <c r="J26" s="3"/>
      <c r="K26" s="12"/>
      <c r="L26" s="12"/>
    </row>
    <row r="27" spans="1:16" x14ac:dyDescent="0.25">
      <c r="A27" s="7" t="s">
        <v>65</v>
      </c>
      <c r="B27" s="52"/>
      <c r="C27" s="53" t="s">
        <v>497</v>
      </c>
      <c r="D27" s="53" t="s">
        <v>1322</v>
      </c>
      <c r="G27" s="54">
        <v>20.75</v>
      </c>
      <c r="H27" s="3"/>
      <c r="I27" s="3"/>
      <c r="J27" s="3"/>
      <c r="K27" s="12"/>
      <c r="L27" s="12"/>
    </row>
    <row r="28" spans="1:16" x14ac:dyDescent="0.25">
      <c r="A28" s="7" t="s">
        <v>81</v>
      </c>
      <c r="B28" s="52"/>
      <c r="C28" s="53" t="s">
        <v>1170</v>
      </c>
      <c r="D28" s="53" t="s">
        <v>1323</v>
      </c>
      <c r="G28" s="54">
        <v>34.75</v>
      </c>
      <c r="H28" s="3"/>
      <c r="I28" s="3"/>
      <c r="J28" s="3"/>
      <c r="K28" s="12"/>
      <c r="L28" s="12"/>
    </row>
    <row r="29" spans="1:16" x14ac:dyDescent="0.25">
      <c r="A29" s="7" t="s">
        <v>78</v>
      </c>
      <c r="B29" s="52"/>
      <c r="C29" s="53" t="s">
        <v>1324</v>
      </c>
      <c r="D29" s="53" t="s">
        <v>1325</v>
      </c>
      <c r="G29" s="54">
        <v>14.75</v>
      </c>
      <c r="H29" s="3"/>
      <c r="I29" s="3"/>
      <c r="J29" s="3"/>
      <c r="K29" s="12"/>
      <c r="L29" s="12"/>
    </row>
    <row r="30" spans="1:16" x14ac:dyDescent="0.25">
      <c r="A30" s="7" t="s">
        <v>81</v>
      </c>
      <c r="B30" s="52"/>
      <c r="C30" s="53" t="s">
        <v>73</v>
      </c>
      <c r="D30" s="53" t="s">
        <v>74</v>
      </c>
      <c r="G30" s="54">
        <v>14.75</v>
      </c>
      <c r="H30" s="3"/>
      <c r="I30" s="3"/>
      <c r="J30" s="3"/>
      <c r="K30" s="12"/>
      <c r="L30" s="12"/>
    </row>
    <row r="31" spans="1:16" x14ac:dyDescent="0.25">
      <c r="A31" s="7" t="s">
        <v>85</v>
      </c>
      <c r="B31" s="52"/>
      <c r="C31" s="53" t="s">
        <v>1326</v>
      </c>
      <c r="D31" s="53" t="s">
        <v>172</v>
      </c>
      <c r="G31" s="54">
        <v>52</v>
      </c>
      <c r="H31" s="3"/>
      <c r="I31" s="3"/>
      <c r="J31" s="3"/>
      <c r="K31" s="12"/>
      <c r="L31" s="12"/>
    </row>
    <row r="32" spans="1:16" x14ac:dyDescent="0.25">
      <c r="A32" s="7" t="s">
        <v>305</v>
      </c>
      <c r="B32" s="52"/>
      <c r="C32" s="53" t="s">
        <v>1327</v>
      </c>
      <c r="D32" s="53" t="s">
        <v>83</v>
      </c>
      <c r="G32" s="54">
        <v>38.75</v>
      </c>
      <c r="H32" s="3"/>
      <c r="I32" s="3"/>
      <c r="J32" s="3"/>
      <c r="K32" s="12"/>
      <c r="L32" s="12"/>
    </row>
    <row r="33" spans="1:16" ht="45" x14ac:dyDescent="0.25">
      <c r="A33" s="126" t="s">
        <v>85</v>
      </c>
      <c r="B33" s="136"/>
      <c r="C33" s="137" t="s">
        <v>1328</v>
      </c>
      <c r="D33" s="137" t="s">
        <v>1329</v>
      </c>
      <c r="E33" s="131"/>
      <c r="F33" s="131"/>
      <c r="G33" s="138">
        <v>38.75</v>
      </c>
      <c r="H33" s="100" t="s">
        <v>1330</v>
      </c>
      <c r="I33" s="100" t="s">
        <v>94</v>
      </c>
      <c r="J33" s="100" t="s">
        <v>95</v>
      </c>
      <c r="K33" s="132">
        <v>1</v>
      </c>
      <c r="L33" s="132">
        <v>0.6</v>
      </c>
      <c r="M33" s="28" t="s">
        <v>1923</v>
      </c>
      <c r="N33" s="131"/>
      <c r="O33" s="131" t="s">
        <v>135</v>
      </c>
      <c r="P33" s="131"/>
    </row>
    <row r="34" spans="1:16" ht="45" x14ac:dyDescent="0.25">
      <c r="A34" s="126" t="s">
        <v>323</v>
      </c>
      <c r="B34" s="136"/>
      <c r="C34" s="137" t="s">
        <v>287</v>
      </c>
      <c r="D34" s="137"/>
      <c r="E34" s="131"/>
      <c r="F34" s="131"/>
      <c r="G34" s="138">
        <v>91.25</v>
      </c>
      <c r="H34" s="100" t="s">
        <v>341</v>
      </c>
      <c r="I34" s="100" t="s">
        <v>323</v>
      </c>
      <c r="J34" s="100" t="s">
        <v>31</v>
      </c>
      <c r="K34" s="132">
        <v>1</v>
      </c>
      <c r="L34" s="132">
        <v>0.48</v>
      </c>
      <c r="M34" s="28" t="s">
        <v>1917</v>
      </c>
      <c r="N34" s="131" t="s">
        <v>134</v>
      </c>
      <c r="O34" s="131" t="s">
        <v>33</v>
      </c>
      <c r="P34" s="131"/>
    </row>
    <row r="35" spans="1:16" ht="45" x14ac:dyDescent="0.25">
      <c r="A35" s="126"/>
      <c r="B35" s="136"/>
      <c r="C35" s="137"/>
      <c r="D35" s="137"/>
      <c r="E35" s="131"/>
      <c r="F35" s="131"/>
      <c r="G35" s="138"/>
      <c r="H35" s="100" t="s">
        <v>988</v>
      </c>
      <c r="I35" s="100" t="s">
        <v>743</v>
      </c>
      <c r="J35" s="100" t="s">
        <v>31</v>
      </c>
      <c r="K35" s="132">
        <v>1</v>
      </c>
      <c r="L35" s="132">
        <v>0.49</v>
      </c>
      <c r="M35" s="28" t="s">
        <v>1919</v>
      </c>
      <c r="N35" s="131" t="s">
        <v>134</v>
      </c>
      <c r="O35" s="131" t="s">
        <v>135</v>
      </c>
      <c r="P35" s="28" t="s">
        <v>989</v>
      </c>
    </row>
    <row r="36" spans="1:16" ht="60" x14ac:dyDescent="0.25">
      <c r="A36" s="126"/>
      <c r="B36" s="136"/>
      <c r="C36" s="137"/>
      <c r="D36" s="137"/>
      <c r="E36" s="131"/>
      <c r="F36" s="131"/>
      <c r="G36" s="138"/>
      <c r="H36" s="100" t="s">
        <v>985</v>
      </c>
      <c r="I36" s="100" t="s">
        <v>396</v>
      </c>
      <c r="J36" s="100" t="s">
        <v>149</v>
      </c>
      <c r="K36" s="132">
        <v>1</v>
      </c>
      <c r="L36" s="132">
        <v>0.56999999999999995</v>
      </c>
      <c r="M36" s="28" t="s">
        <v>1918</v>
      </c>
      <c r="N36" s="131" t="s">
        <v>134</v>
      </c>
      <c r="O36" s="131" t="s">
        <v>135</v>
      </c>
      <c r="P36" s="135" t="s">
        <v>396</v>
      </c>
    </row>
    <row r="37" spans="1:16" ht="45.75" thickBot="1" x14ac:dyDescent="0.3">
      <c r="A37" s="126"/>
      <c r="B37" s="136"/>
      <c r="C37" s="137"/>
      <c r="D37" s="137" t="s">
        <v>855</v>
      </c>
      <c r="E37" s="131"/>
      <c r="F37" s="131"/>
      <c r="G37" s="138"/>
      <c r="H37" s="100" t="s">
        <v>475</v>
      </c>
      <c r="I37" s="100" t="s">
        <v>751</v>
      </c>
      <c r="J37" s="100" t="s">
        <v>149</v>
      </c>
      <c r="K37" s="132">
        <v>1</v>
      </c>
      <c r="L37" s="132">
        <v>0.55000000000000004</v>
      </c>
      <c r="M37" s="28" t="s">
        <v>1924</v>
      </c>
      <c r="N37" s="131" t="s">
        <v>32</v>
      </c>
      <c r="O37" s="131" t="s">
        <v>33</v>
      </c>
      <c r="P37" s="28" t="s">
        <v>751</v>
      </c>
    </row>
    <row r="38" spans="1:16" ht="15.75" thickBot="1" x14ac:dyDescent="0.3">
      <c r="A38" s="25">
        <v>7</v>
      </c>
      <c r="B38" s="56" t="s">
        <v>45</v>
      </c>
      <c r="C38" s="58" t="s">
        <v>493</v>
      </c>
      <c r="D38" s="58"/>
      <c r="E38" s="21"/>
      <c r="F38" s="21"/>
      <c r="G38" s="60">
        <f>SUM(G25:G37)</f>
        <v>488.75</v>
      </c>
      <c r="H38" s="29"/>
      <c r="I38" s="29"/>
      <c r="J38" s="29"/>
      <c r="K38" s="60">
        <f t="shared" ref="K38:L38" si="1">SUM(K25:K37)</f>
        <v>5</v>
      </c>
      <c r="L38" s="106">
        <f t="shared" si="1"/>
        <v>2.6900000000000004</v>
      </c>
      <c r="M38" s="21"/>
      <c r="N38" s="21"/>
      <c r="O38" s="21"/>
      <c r="P38" s="21"/>
    </row>
    <row r="40" spans="1:16" ht="49.5" customHeight="1" x14ac:dyDescent="0.25">
      <c r="A40" s="153" t="s">
        <v>1331</v>
      </c>
      <c r="B40" s="153"/>
      <c r="C40" s="153"/>
      <c r="D40" s="153"/>
      <c r="E40" s="153"/>
      <c r="F40" s="153"/>
      <c r="G40" s="153"/>
      <c r="H40" s="153"/>
      <c r="I40" s="153"/>
      <c r="J40" s="153"/>
      <c r="K40" s="153"/>
      <c r="L40" s="153"/>
      <c r="M40" s="153"/>
      <c r="N40" s="153"/>
      <c r="O40" s="153"/>
      <c r="P40" s="153"/>
    </row>
    <row r="41" spans="1:16" ht="15.75" thickBot="1" x14ac:dyDescent="0.3"/>
    <row r="42" spans="1:16" ht="31.5" thickBot="1" x14ac:dyDescent="0.35">
      <c r="A42" s="4" t="s">
        <v>4</v>
      </c>
      <c r="B42" s="5" t="s">
        <v>100</v>
      </c>
      <c r="C42" s="4" t="s">
        <v>6</v>
      </c>
      <c r="D42" s="4" t="s">
        <v>7</v>
      </c>
      <c r="E42" s="4" t="s">
        <v>8</v>
      </c>
      <c r="F42" s="4" t="s">
        <v>9</v>
      </c>
      <c r="G42" s="4" t="s">
        <v>10</v>
      </c>
      <c r="H42" s="4" t="s">
        <v>11</v>
      </c>
      <c r="I42" s="4" t="s">
        <v>12</v>
      </c>
      <c r="J42" s="4" t="s">
        <v>13</v>
      </c>
      <c r="K42" s="4" t="s">
        <v>581</v>
      </c>
      <c r="L42" s="4" t="s">
        <v>15</v>
      </c>
      <c r="M42" s="4" t="s">
        <v>582</v>
      </c>
      <c r="N42" s="4" t="s">
        <v>583</v>
      </c>
      <c r="O42" s="4" t="s">
        <v>1295</v>
      </c>
      <c r="P42" s="6" t="s">
        <v>19</v>
      </c>
    </row>
    <row r="43" spans="1:16" x14ac:dyDescent="0.25">
      <c r="A43" s="7" t="s">
        <v>157</v>
      </c>
      <c r="B43" s="52"/>
      <c r="C43" s="53" t="s">
        <v>215</v>
      </c>
      <c r="D43" s="53"/>
      <c r="E43" t="s">
        <v>1332</v>
      </c>
      <c r="G43" s="54">
        <f>117.75+166.75</f>
        <v>284.5</v>
      </c>
      <c r="H43" s="3"/>
      <c r="I43" s="3"/>
      <c r="J43" s="3"/>
      <c r="K43" s="12"/>
      <c r="L43" s="12"/>
    </row>
    <row r="44" spans="1:16" x14ac:dyDescent="0.25">
      <c r="A44" s="7" t="s">
        <v>150</v>
      </c>
      <c r="B44" s="52"/>
      <c r="C44" s="53"/>
      <c r="D44" s="53" t="s">
        <v>1333</v>
      </c>
      <c r="G44" s="54"/>
      <c r="H44" s="3"/>
      <c r="I44" s="3"/>
      <c r="J44" s="3"/>
      <c r="K44" s="12"/>
      <c r="L44" s="12"/>
    </row>
    <row r="45" spans="1:16" x14ac:dyDescent="0.25">
      <c r="A45" s="7" t="s">
        <v>1334</v>
      </c>
      <c r="B45" s="52"/>
      <c r="C45" s="53" t="s">
        <v>1335</v>
      </c>
      <c r="D45" s="53" t="s">
        <v>1336</v>
      </c>
      <c r="G45" s="54">
        <v>16</v>
      </c>
      <c r="H45" s="3"/>
      <c r="I45" s="3"/>
      <c r="J45" s="3"/>
      <c r="K45" s="12"/>
      <c r="L45" s="12"/>
    </row>
    <row r="46" spans="1:16" x14ac:dyDescent="0.25">
      <c r="A46" s="7" t="s">
        <v>1045</v>
      </c>
      <c r="B46" s="52"/>
      <c r="C46" s="53" t="s">
        <v>1337</v>
      </c>
      <c r="D46" s="53" t="s">
        <v>974</v>
      </c>
      <c r="G46" s="54">
        <v>10.5</v>
      </c>
      <c r="H46" s="3"/>
      <c r="I46" s="3"/>
      <c r="J46" s="3"/>
      <c r="K46" s="12"/>
      <c r="L46" s="12"/>
    </row>
    <row r="47" spans="1:16" x14ac:dyDescent="0.25">
      <c r="A47" s="7" t="s">
        <v>150</v>
      </c>
      <c r="B47" s="52"/>
      <c r="C47" s="53" t="s">
        <v>297</v>
      </c>
      <c r="D47" s="53" t="s">
        <v>1338</v>
      </c>
      <c r="G47" s="54">
        <v>2.75</v>
      </c>
      <c r="H47" s="3"/>
      <c r="I47" s="3"/>
      <c r="J47" s="3"/>
      <c r="K47" s="12"/>
      <c r="L47" s="12"/>
    </row>
    <row r="48" spans="1:16" x14ac:dyDescent="0.25">
      <c r="A48" s="7" t="s">
        <v>1339</v>
      </c>
      <c r="B48" s="52"/>
      <c r="C48" s="53" t="s">
        <v>1340</v>
      </c>
      <c r="D48" s="53" t="s">
        <v>1341</v>
      </c>
      <c r="G48" s="54">
        <f>50.5</f>
        <v>50.5</v>
      </c>
      <c r="H48" s="3"/>
      <c r="I48" s="3"/>
      <c r="J48" s="3"/>
      <c r="K48" s="12"/>
      <c r="L48" s="12"/>
    </row>
    <row r="49" spans="1:16" x14ac:dyDescent="0.25">
      <c r="A49" s="7" t="s">
        <v>1342</v>
      </c>
      <c r="B49" s="52"/>
      <c r="C49" s="53" t="s">
        <v>939</v>
      </c>
      <c r="D49" s="53" t="s">
        <v>1343</v>
      </c>
      <c r="G49" s="54">
        <v>9</v>
      </c>
      <c r="H49" s="3"/>
      <c r="I49" s="3"/>
      <c r="J49" s="3"/>
      <c r="K49" s="12"/>
      <c r="L49" s="12"/>
    </row>
    <row r="50" spans="1:16" ht="45" x14ac:dyDescent="0.25">
      <c r="A50" s="126" t="s">
        <v>520</v>
      </c>
      <c r="B50" s="136"/>
      <c r="C50" s="137" t="s">
        <v>1344</v>
      </c>
      <c r="D50" s="137" t="s">
        <v>502</v>
      </c>
      <c r="E50" s="131"/>
      <c r="F50" s="131"/>
      <c r="G50" s="138">
        <v>17</v>
      </c>
      <c r="H50" s="100" t="s">
        <v>1345</v>
      </c>
      <c r="I50" s="100" t="s">
        <v>1346</v>
      </c>
      <c r="J50" s="100" t="s">
        <v>31</v>
      </c>
      <c r="K50" s="132">
        <v>1</v>
      </c>
      <c r="L50" s="132">
        <v>0.6</v>
      </c>
      <c r="M50" s="28" t="s">
        <v>1925</v>
      </c>
      <c r="N50" s="131" t="s">
        <v>32</v>
      </c>
      <c r="O50" s="131" t="s">
        <v>33</v>
      </c>
      <c r="P50" s="135" t="s">
        <v>1346</v>
      </c>
    </row>
    <row r="51" spans="1:16" ht="45" x14ac:dyDescent="0.25">
      <c r="A51" s="126"/>
      <c r="B51" s="136"/>
      <c r="C51" s="137"/>
      <c r="D51" s="137"/>
      <c r="E51" s="131"/>
      <c r="F51" s="131"/>
      <c r="G51" s="138"/>
      <c r="H51" s="100" t="s">
        <v>1347</v>
      </c>
      <c r="I51" s="100" t="s">
        <v>1348</v>
      </c>
      <c r="J51" s="100" t="s">
        <v>595</v>
      </c>
      <c r="K51" s="132">
        <v>1</v>
      </c>
      <c r="L51" s="132">
        <v>0.5</v>
      </c>
      <c r="M51" s="28" t="s">
        <v>1926</v>
      </c>
      <c r="N51" s="131" t="s">
        <v>32</v>
      </c>
      <c r="O51" s="131" t="s">
        <v>33</v>
      </c>
      <c r="P51" s="135" t="s">
        <v>1348</v>
      </c>
    </row>
    <row r="52" spans="1:16" ht="45" x14ac:dyDescent="0.25">
      <c r="A52" s="126"/>
      <c r="B52" s="136"/>
      <c r="C52" s="137"/>
      <c r="D52" s="137"/>
      <c r="E52" s="131"/>
      <c r="F52" s="131"/>
      <c r="G52" s="138"/>
      <c r="H52" s="100" t="s">
        <v>1349</v>
      </c>
      <c r="I52" s="100" t="s">
        <v>1350</v>
      </c>
      <c r="J52" s="100" t="s">
        <v>31</v>
      </c>
      <c r="K52" s="132">
        <v>1</v>
      </c>
      <c r="L52" s="132">
        <v>0.62</v>
      </c>
      <c r="M52" s="28" t="s">
        <v>1927</v>
      </c>
      <c r="N52" s="131" t="s">
        <v>32</v>
      </c>
      <c r="O52" s="131" t="s">
        <v>33</v>
      </c>
      <c r="P52" s="135" t="s">
        <v>1350</v>
      </c>
    </row>
    <row r="53" spans="1:16" ht="45" x14ac:dyDescent="0.25">
      <c r="A53" s="126"/>
      <c r="B53" s="136"/>
      <c r="C53" s="137"/>
      <c r="D53" s="137"/>
      <c r="E53" s="131"/>
      <c r="F53" s="131"/>
      <c r="G53" s="138"/>
      <c r="H53" s="100" t="s">
        <v>475</v>
      </c>
      <c r="I53" s="100" t="s">
        <v>538</v>
      </c>
      <c r="J53" s="100" t="s">
        <v>31</v>
      </c>
      <c r="K53" s="132">
        <v>1</v>
      </c>
      <c r="L53" s="132">
        <v>0.57999999999999996</v>
      </c>
      <c r="M53" s="28" t="s">
        <v>1928</v>
      </c>
      <c r="N53" s="131" t="s">
        <v>32</v>
      </c>
      <c r="O53" s="131" t="s">
        <v>135</v>
      </c>
      <c r="P53" s="135" t="s">
        <v>538</v>
      </c>
    </row>
    <row r="54" spans="1:16" x14ac:dyDescent="0.25">
      <c r="A54" s="126" t="s">
        <v>150</v>
      </c>
      <c r="B54" s="136"/>
      <c r="C54" s="137" t="s">
        <v>279</v>
      </c>
      <c r="D54" s="137"/>
      <c r="E54" s="131"/>
      <c r="F54" s="131"/>
      <c r="G54" s="138">
        <v>51</v>
      </c>
      <c r="H54" s="100"/>
      <c r="I54" s="100"/>
      <c r="J54" s="100"/>
      <c r="K54" s="132"/>
      <c r="L54" s="132"/>
      <c r="M54" s="131"/>
      <c r="N54" s="131"/>
      <c r="O54" s="131"/>
      <c r="P54" s="131"/>
    </row>
    <row r="55" spans="1:16" x14ac:dyDescent="0.25">
      <c r="A55" s="126" t="s">
        <v>541</v>
      </c>
      <c r="B55" s="136"/>
      <c r="C55" s="137"/>
      <c r="D55" s="137" t="s">
        <v>657</v>
      </c>
      <c r="E55" s="131"/>
      <c r="F55" s="131"/>
      <c r="G55" s="138"/>
      <c r="H55" s="100"/>
      <c r="I55" s="100"/>
      <c r="J55" s="100"/>
      <c r="K55" s="132"/>
      <c r="L55" s="132"/>
      <c r="M55" s="131"/>
      <c r="N55" s="131"/>
      <c r="O55" s="131"/>
      <c r="P55" s="131"/>
    </row>
    <row r="56" spans="1:16" ht="60" x14ac:dyDescent="0.25">
      <c r="A56" s="126" t="s">
        <v>1351</v>
      </c>
      <c r="B56" s="136"/>
      <c r="C56" s="137" t="s">
        <v>1352</v>
      </c>
      <c r="D56" s="137" t="s">
        <v>1305</v>
      </c>
      <c r="E56" s="131"/>
      <c r="F56" s="131"/>
      <c r="G56" s="138">
        <v>268.5</v>
      </c>
      <c r="H56" s="100" t="s">
        <v>419</v>
      </c>
      <c r="I56" s="100" t="s">
        <v>1353</v>
      </c>
      <c r="J56" s="100" t="s">
        <v>31</v>
      </c>
      <c r="K56" s="132">
        <v>1</v>
      </c>
      <c r="L56" s="132">
        <v>0.52</v>
      </c>
      <c r="M56" s="28" t="s">
        <v>1929</v>
      </c>
      <c r="N56" s="131" t="s">
        <v>32</v>
      </c>
      <c r="O56" s="131" t="s">
        <v>33</v>
      </c>
      <c r="P56" s="131"/>
    </row>
    <row r="57" spans="1:16" ht="60" x14ac:dyDescent="0.25">
      <c r="A57" s="126"/>
      <c r="B57" s="136"/>
      <c r="C57" s="137"/>
      <c r="D57" s="137"/>
      <c r="E57" s="131"/>
      <c r="F57" s="131"/>
      <c r="G57" s="138"/>
      <c r="H57" s="100" t="s">
        <v>419</v>
      </c>
      <c r="I57" s="100" t="s">
        <v>501</v>
      </c>
      <c r="J57" s="100" t="s">
        <v>509</v>
      </c>
      <c r="K57" s="132">
        <v>1</v>
      </c>
      <c r="L57" s="132">
        <v>0.49</v>
      </c>
      <c r="M57" s="28" t="s">
        <v>1929</v>
      </c>
      <c r="N57" s="131" t="s">
        <v>32</v>
      </c>
      <c r="O57" s="131" t="s">
        <v>33</v>
      </c>
      <c r="P57" s="135" t="s">
        <v>501</v>
      </c>
    </row>
    <row r="58" spans="1:16" ht="60" x14ac:dyDescent="0.25">
      <c r="A58" s="126" t="s">
        <v>726</v>
      </c>
      <c r="B58" s="136"/>
      <c r="C58" s="137" t="s">
        <v>854</v>
      </c>
      <c r="D58" s="137"/>
      <c r="E58" s="131" t="s">
        <v>1321</v>
      </c>
      <c r="F58" s="131"/>
      <c r="G58" s="138">
        <v>67</v>
      </c>
      <c r="H58" s="100" t="s">
        <v>1106</v>
      </c>
      <c r="I58" s="100" t="s">
        <v>729</v>
      </c>
      <c r="J58" s="100" t="s">
        <v>663</v>
      </c>
      <c r="K58" s="132">
        <v>1</v>
      </c>
      <c r="L58" s="132">
        <v>0.48</v>
      </c>
      <c r="M58" s="28" t="s">
        <v>1893</v>
      </c>
      <c r="N58" s="131" t="s">
        <v>134</v>
      </c>
      <c r="O58" s="131" t="s">
        <v>33</v>
      </c>
      <c r="P58" s="28" t="s">
        <v>729</v>
      </c>
    </row>
    <row r="59" spans="1:16" ht="60.75" thickBot="1" x14ac:dyDescent="0.3">
      <c r="A59" s="126"/>
      <c r="B59" s="136"/>
      <c r="C59" s="137"/>
      <c r="D59" s="137" t="s">
        <v>1077</v>
      </c>
      <c r="E59" s="131"/>
      <c r="F59" s="131"/>
      <c r="G59" s="138"/>
      <c r="H59" s="100" t="s">
        <v>552</v>
      </c>
      <c r="I59" s="100" t="s">
        <v>729</v>
      </c>
      <c r="J59" s="100" t="s">
        <v>663</v>
      </c>
      <c r="K59" s="132">
        <v>1</v>
      </c>
      <c r="L59" s="132">
        <v>0.49</v>
      </c>
      <c r="M59" s="28" t="s">
        <v>1930</v>
      </c>
      <c r="N59" s="131" t="s">
        <v>32</v>
      </c>
      <c r="O59" s="131" t="s">
        <v>33</v>
      </c>
      <c r="P59" s="28" t="s">
        <v>729</v>
      </c>
    </row>
    <row r="60" spans="1:16" ht="15.75" thickBot="1" x14ac:dyDescent="0.3">
      <c r="A60" s="25">
        <v>10</v>
      </c>
      <c r="B60" s="56" t="s">
        <v>45</v>
      </c>
      <c r="C60" s="58" t="s">
        <v>493</v>
      </c>
      <c r="D60" s="58"/>
      <c r="E60" s="21"/>
      <c r="F60" s="21"/>
      <c r="G60" s="60">
        <f>SUM(G43:G59)</f>
        <v>776.75</v>
      </c>
      <c r="H60" s="29"/>
      <c r="I60" s="29"/>
      <c r="J60" s="29"/>
      <c r="K60" s="60">
        <f t="shared" ref="K60:L60" si="2">SUM(K43:K59)</f>
        <v>8</v>
      </c>
      <c r="L60" s="60">
        <f t="shared" si="2"/>
        <v>4.28</v>
      </c>
      <c r="M60" s="21"/>
      <c r="N60" s="21"/>
      <c r="O60" s="21"/>
      <c r="P60" s="21"/>
    </row>
    <row r="62" spans="1:16" ht="79.5" customHeight="1" x14ac:dyDescent="0.25">
      <c r="A62" s="153" t="s">
        <v>1354</v>
      </c>
      <c r="B62" s="153"/>
      <c r="C62" s="153"/>
      <c r="D62" s="153"/>
      <c r="E62" s="153"/>
      <c r="F62" s="153"/>
      <c r="G62" s="153"/>
      <c r="H62" s="153"/>
      <c r="I62" s="153"/>
      <c r="J62" s="153"/>
      <c r="K62" s="153"/>
      <c r="L62" s="153"/>
      <c r="M62" s="153"/>
      <c r="N62" s="153"/>
      <c r="O62" s="153"/>
      <c r="P62" s="153"/>
    </row>
    <row r="63" spans="1:16" ht="15.75" thickBot="1" x14ac:dyDescent="0.3"/>
    <row r="64" spans="1:16" ht="31.5" thickBot="1" x14ac:dyDescent="0.35">
      <c r="A64" s="4" t="s">
        <v>4</v>
      </c>
      <c r="B64" s="5" t="s">
        <v>156</v>
      </c>
      <c r="C64" s="4" t="s">
        <v>6</v>
      </c>
      <c r="D64" s="4" t="s">
        <v>7</v>
      </c>
      <c r="E64" s="4" t="s">
        <v>8</v>
      </c>
      <c r="F64" s="4" t="s">
        <v>9</v>
      </c>
      <c r="G64" s="4" t="s">
        <v>10</v>
      </c>
      <c r="H64" s="4" t="s">
        <v>11</v>
      </c>
      <c r="I64" s="4" t="s">
        <v>12</v>
      </c>
      <c r="J64" s="4" t="s">
        <v>13</v>
      </c>
      <c r="K64" s="4" t="s">
        <v>581</v>
      </c>
      <c r="L64" s="4" t="s">
        <v>15</v>
      </c>
      <c r="M64" s="4" t="s">
        <v>582</v>
      </c>
      <c r="N64" s="4" t="s">
        <v>583</v>
      </c>
      <c r="O64" s="4" t="s">
        <v>1295</v>
      </c>
      <c r="P64" s="6" t="s">
        <v>19</v>
      </c>
    </row>
    <row r="65" spans="1:16" x14ac:dyDescent="0.25">
      <c r="A65" s="7" t="s">
        <v>541</v>
      </c>
      <c r="B65" s="52"/>
      <c r="C65" s="53" t="s">
        <v>1355</v>
      </c>
      <c r="D65" s="53"/>
      <c r="G65" s="54">
        <v>335.5</v>
      </c>
      <c r="H65" s="3"/>
      <c r="I65" s="3"/>
      <c r="J65" s="3"/>
      <c r="K65" s="12"/>
      <c r="L65" s="12"/>
    </row>
    <row r="66" spans="1:16" x14ac:dyDescent="0.25">
      <c r="A66" s="7" t="s">
        <v>216</v>
      </c>
      <c r="B66" s="52"/>
      <c r="C66" s="53"/>
      <c r="D66" s="53" t="s">
        <v>220</v>
      </c>
      <c r="G66" s="54"/>
      <c r="H66" s="3"/>
      <c r="I66" s="3"/>
      <c r="J66" s="3"/>
      <c r="K66" s="12"/>
      <c r="L66" s="12"/>
    </row>
    <row r="67" spans="1:16" x14ac:dyDescent="0.25">
      <c r="A67" s="7" t="s">
        <v>1356</v>
      </c>
      <c r="B67" s="52"/>
      <c r="C67" s="53" t="s">
        <v>1357</v>
      </c>
      <c r="D67" s="53" t="s">
        <v>1197</v>
      </c>
      <c r="G67" s="54">
        <v>59.5</v>
      </c>
      <c r="H67" s="3"/>
      <c r="I67" s="3"/>
      <c r="J67" s="3"/>
      <c r="K67" s="12"/>
      <c r="L67" s="12"/>
    </row>
    <row r="68" spans="1:16" x14ac:dyDescent="0.25">
      <c r="A68" s="7" t="s">
        <v>1358</v>
      </c>
      <c r="B68" s="52"/>
      <c r="C68" s="53" t="s">
        <v>1359</v>
      </c>
      <c r="D68" s="53" t="s">
        <v>669</v>
      </c>
      <c r="G68" s="54">
        <v>11.25</v>
      </c>
      <c r="H68" s="3"/>
      <c r="I68" s="3"/>
      <c r="J68" s="3"/>
      <c r="K68" s="12"/>
      <c r="L68" s="12"/>
    </row>
    <row r="69" spans="1:16" x14ac:dyDescent="0.25">
      <c r="A69" s="7" t="s">
        <v>1356</v>
      </c>
      <c r="B69" s="52"/>
      <c r="C69" s="53" t="s">
        <v>1360</v>
      </c>
      <c r="D69" s="53" t="s">
        <v>1361</v>
      </c>
      <c r="G69" s="54">
        <v>11.25</v>
      </c>
      <c r="H69" s="3"/>
      <c r="I69" s="3"/>
      <c r="J69" s="3"/>
      <c r="K69" s="12"/>
      <c r="L69" s="12"/>
    </row>
    <row r="70" spans="1:16" x14ac:dyDescent="0.25">
      <c r="A70" s="7" t="s">
        <v>226</v>
      </c>
      <c r="B70" s="52"/>
      <c r="C70" s="53" t="s">
        <v>1169</v>
      </c>
      <c r="D70" s="53" t="s">
        <v>677</v>
      </c>
      <c r="G70" s="54">
        <v>17</v>
      </c>
      <c r="H70" s="3"/>
      <c r="I70" s="3"/>
      <c r="J70" s="3"/>
      <c r="K70" s="12"/>
      <c r="L70" s="12"/>
    </row>
    <row r="71" spans="1:16" x14ac:dyDescent="0.25">
      <c r="A71" s="7" t="s">
        <v>1000</v>
      </c>
      <c r="B71" s="52"/>
      <c r="C71" s="53"/>
      <c r="D71" s="53"/>
      <c r="G71" s="54">
        <v>15.75</v>
      </c>
      <c r="H71" s="3"/>
      <c r="I71" s="3"/>
      <c r="J71" s="3"/>
      <c r="K71" s="12"/>
      <c r="L71" s="12"/>
    </row>
    <row r="72" spans="1:16" ht="45" x14ac:dyDescent="0.25">
      <c r="A72" s="126" t="s">
        <v>226</v>
      </c>
      <c r="B72" s="136"/>
      <c r="C72" s="137" t="s">
        <v>1273</v>
      </c>
      <c r="D72" s="137" t="s">
        <v>1362</v>
      </c>
      <c r="E72" s="131"/>
      <c r="F72" s="131"/>
      <c r="G72" s="138">
        <v>15.75</v>
      </c>
      <c r="H72" s="100" t="s">
        <v>999</v>
      </c>
      <c r="I72" s="100" t="s">
        <v>464</v>
      </c>
      <c r="J72" s="100" t="s">
        <v>509</v>
      </c>
      <c r="K72" s="132">
        <v>1</v>
      </c>
      <c r="L72" s="132">
        <v>0.48</v>
      </c>
      <c r="M72" s="28" t="s">
        <v>1888</v>
      </c>
      <c r="N72" s="131" t="s">
        <v>32</v>
      </c>
      <c r="O72" s="131" t="s">
        <v>33</v>
      </c>
      <c r="P72" s="135" t="s">
        <v>464</v>
      </c>
    </row>
    <row r="73" spans="1:16" x14ac:dyDescent="0.25">
      <c r="A73" s="126"/>
      <c r="B73" s="136"/>
      <c r="C73" s="137"/>
      <c r="D73" s="137"/>
      <c r="E73" s="131"/>
      <c r="F73" s="131"/>
      <c r="G73" s="138"/>
      <c r="H73" s="100" t="s">
        <v>1363</v>
      </c>
      <c r="I73" s="100" t="s">
        <v>464</v>
      </c>
      <c r="J73" s="100" t="s">
        <v>1364</v>
      </c>
      <c r="K73" s="132">
        <v>1</v>
      </c>
      <c r="L73" s="132">
        <v>0.56000000000000005</v>
      </c>
      <c r="M73" s="135"/>
      <c r="N73" s="131" t="s">
        <v>32</v>
      </c>
      <c r="O73" s="131" t="s">
        <v>135</v>
      </c>
      <c r="P73" s="131"/>
    </row>
    <row r="74" spans="1:16" ht="45" x14ac:dyDescent="0.25">
      <c r="A74" s="126" t="s">
        <v>232</v>
      </c>
      <c r="B74" s="136"/>
      <c r="C74" s="137" t="s">
        <v>1365</v>
      </c>
      <c r="D74" s="137" t="s">
        <v>1366</v>
      </c>
      <c r="E74" s="131"/>
      <c r="F74" s="131"/>
      <c r="G74" s="138">
        <v>46.25</v>
      </c>
      <c r="H74" s="100" t="s">
        <v>1367</v>
      </c>
      <c r="I74" s="100" t="s">
        <v>236</v>
      </c>
      <c r="J74" s="100" t="s">
        <v>31</v>
      </c>
      <c r="K74" s="132">
        <v>1</v>
      </c>
      <c r="L74" s="132">
        <v>0.5</v>
      </c>
      <c r="M74" s="28" t="s">
        <v>1932</v>
      </c>
      <c r="N74" s="131" t="s">
        <v>32</v>
      </c>
      <c r="O74" s="131" t="s">
        <v>33</v>
      </c>
      <c r="P74" s="131"/>
    </row>
    <row r="75" spans="1:16" x14ac:dyDescent="0.25">
      <c r="A75" s="126" t="s">
        <v>239</v>
      </c>
      <c r="B75" s="136"/>
      <c r="C75" s="137" t="s">
        <v>1368</v>
      </c>
      <c r="D75" s="137" t="s">
        <v>1369</v>
      </c>
      <c r="E75" s="131"/>
      <c r="F75" s="131"/>
      <c r="G75" s="138">
        <v>69.5</v>
      </c>
      <c r="H75" s="100"/>
      <c r="I75" s="100"/>
      <c r="J75" s="100"/>
      <c r="K75" s="132"/>
      <c r="L75" s="132"/>
      <c r="M75" s="131"/>
      <c r="N75" s="131"/>
      <c r="O75" s="131"/>
      <c r="P75" s="131"/>
    </row>
    <row r="76" spans="1:16" ht="45" x14ac:dyDescent="0.25">
      <c r="A76" s="126" t="s">
        <v>241</v>
      </c>
      <c r="B76" s="136"/>
      <c r="C76" s="137" t="s">
        <v>23</v>
      </c>
      <c r="D76" s="137" t="s">
        <v>1370</v>
      </c>
      <c r="E76" s="131"/>
      <c r="F76" s="131"/>
      <c r="G76" s="138">
        <v>96.75</v>
      </c>
      <c r="H76" s="100" t="s">
        <v>1371</v>
      </c>
      <c r="I76" s="100" t="s">
        <v>377</v>
      </c>
      <c r="J76" s="100" t="s">
        <v>31</v>
      </c>
      <c r="K76" s="132">
        <v>1</v>
      </c>
      <c r="L76" s="132">
        <v>0.48</v>
      </c>
      <c r="M76" s="28" t="s">
        <v>1933</v>
      </c>
      <c r="N76" s="131" t="s">
        <v>32</v>
      </c>
      <c r="O76" s="131" t="s">
        <v>33</v>
      </c>
      <c r="P76" s="135" t="s">
        <v>377</v>
      </c>
    </row>
    <row r="77" spans="1:16" x14ac:dyDescent="0.25">
      <c r="A77" s="126" t="s">
        <v>24</v>
      </c>
      <c r="B77" s="136"/>
      <c r="C77" s="137" t="s">
        <v>1372</v>
      </c>
      <c r="D77" s="137"/>
      <c r="E77" s="131"/>
      <c r="F77" s="131"/>
      <c r="G77" s="138">
        <v>60.75</v>
      </c>
      <c r="H77" s="100"/>
      <c r="I77" s="100"/>
      <c r="J77" s="100"/>
      <c r="K77" s="132"/>
      <c r="L77" s="132"/>
      <c r="M77" s="131"/>
      <c r="N77" s="131"/>
      <c r="O77" s="131"/>
      <c r="P77" s="131"/>
    </row>
    <row r="78" spans="1:16" ht="45" x14ac:dyDescent="0.25">
      <c r="A78" s="126" t="s">
        <v>22</v>
      </c>
      <c r="B78" s="136"/>
      <c r="C78" s="137"/>
      <c r="D78" s="137" t="s">
        <v>92</v>
      </c>
      <c r="E78" s="131"/>
      <c r="F78" s="131"/>
      <c r="G78" s="138"/>
      <c r="H78" s="100" t="s">
        <v>573</v>
      </c>
      <c r="I78" s="100" t="s">
        <v>574</v>
      </c>
      <c r="J78" s="100" t="s">
        <v>509</v>
      </c>
      <c r="K78" s="132">
        <v>1</v>
      </c>
      <c r="L78" s="132">
        <v>0.46</v>
      </c>
      <c r="M78" s="28" t="s">
        <v>1840</v>
      </c>
      <c r="N78" s="131" t="s">
        <v>32</v>
      </c>
      <c r="O78" s="131" t="s">
        <v>33</v>
      </c>
      <c r="P78" s="131"/>
    </row>
    <row r="79" spans="1:16" ht="60" x14ac:dyDescent="0.25">
      <c r="A79" s="126"/>
      <c r="B79" s="136"/>
      <c r="C79" s="137"/>
      <c r="D79" s="137"/>
      <c r="E79" s="131"/>
      <c r="F79" s="131"/>
      <c r="G79" s="138">
        <v>9.75</v>
      </c>
      <c r="H79" s="100" t="s">
        <v>1373</v>
      </c>
      <c r="I79" s="100" t="s">
        <v>1374</v>
      </c>
      <c r="J79" s="100" t="s">
        <v>1375</v>
      </c>
      <c r="K79" s="132">
        <v>1</v>
      </c>
      <c r="L79" s="132">
        <v>0.45</v>
      </c>
      <c r="M79" s="28" t="s">
        <v>1931</v>
      </c>
      <c r="N79" s="131" t="s">
        <v>134</v>
      </c>
      <c r="O79" s="131" t="s">
        <v>135</v>
      </c>
      <c r="P79" s="131"/>
    </row>
    <row r="80" spans="1:16" ht="60.75" thickBot="1" x14ac:dyDescent="0.3">
      <c r="A80" s="126" t="s">
        <v>488</v>
      </c>
      <c r="B80" s="136"/>
      <c r="C80" s="137" t="s">
        <v>1376</v>
      </c>
      <c r="D80" s="137"/>
      <c r="E80" s="131"/>
      <c r="F80" s="131"/>
      <c r="G80" s="138"/>
      <c r="H80" s="100" t="s">
        <v>1377</v>
      </c>
      <c r="I80" s="100" t="s">
        <v>491</v>
      </c>
      <c r="J80" s="100" t="s">
        <v>509</v>
      </c>
      <c r="K80" s="132">
        <v>1</v>
      </c>
      <c r="L80" s="132">
        <v>0.51</v>
      </c>
      <c r="M80" s="28" t="s">
        <v>1378</v>
      </c>
      <c r="N80" s="131" t="s">
        <v>134</v>
      </c>
      <c r="O80" s="131" t="s">
        <v>135</v>
      </c>
      <c r="P80" s="131"/>
    </row>
    <row r="81" spans="1:16" ht="15.75" thickBot="1" x14ac:dyDescent="0.3">
      <c r="A81" s="25">
        <v>8</v>
      </c>
      <c r="B81" s="56" t="s">
        <v>45</v>
      </c>
      <c r="C81" s="58" t="s">
        <v>493</v>
      </c>
      <c r="D81" s="58"/>
      <c r="E81" s="21"/>
      <c r="F81" s="21"/>
      <c r="G81" s="60">
        <f>SUM(G65:G80)</f>
        <v>749</v>
      </c>
      <c r="H81" s="29"/>
      <c r="I81" s="29"/>
      <c r="J81" s="29"/>
      <c r="K81" s="60">
        <f t="shared" ref="K81:L81" si="3">SUM(K65:K80)</f>
        <v>7</v>
      </c>
      <c r="L81" s="60">
        <f t="shared" si="3"/>
        <v>3.4400000000000004</v>
      </c>
      <c r="M81" s="21"/>
      <c r="N81" s="21"/>
      <c r="O81" s="21"/>
      <c r="P81" s="21"/>
    </row>
    <row r="83" spans="1:16" ht="74.25" customHeight="1" x14ac:dyDescent="0.25">
      <c r="A83" s="153" t="s">
        <v>1379</v>
      </c>
      <c r="B83" s="153"/>
      <c r="C83" s="153"/>
      <c r="D83" s="153"/>
      <c r="E83" s="153"/>
      <c r="F83" s="153"/>
      <c r="G83" s="153"/>
      <c r="H83" s="153"/>
      <c r="I83" s="153"/>
      <c r="J83" s="153"/>
      <c r="K83" s="153"/>
      <c r="L83" s="153"/>
      <c r="M83" s="153"/>
      <c r="N83" s="153"/>
      <c r="O83" s="153"/>
      <c r="P83" s="153"/>
    </row>
    <row r="84" spans="1:16" ht="15.75" thickBot="1" x14ac:dyDescent="0.3"/>
    <row r="85" spans="1:16" ht="31.5" thickBot="1" x14ac:dyDescent="0.35">
      <c r="A85" s="4" t="s">
        <v>4</v>
      </c>
      <c r="B85" s="5" t="s">
        <v>212</v>
      </c>
      <c r="C85" s="4" t="s">
        <v>6</v>
      </c>
      <c r="D85" s="4" t="s">
        <v>7</v>
      </c>
      <c r="E85" s="4" t="s">
        <v>8</v>
      </c>
      <c r="F85" s="4" t="s">
        <v>9</v>
      </c>
      <c r="G85" s="4" t="s">
        <v>10</v>
      </c>
      <c r="H85" s="4" t="s">
        <v>11</v>
      </c>
      <c r="I85" s="4" t="s">
        <v>12</v>
      </c>
      <c r="J85" s="4" t="s">
        <v>13</v>
      </c>
      <c r="K85" s="4" t="s">
        <v>581</v>
      </c>
      <c r="L85" s="4" t="s">
        <v>15</v>
      </c>
      <c r="M85" s="4" t="s">
        <v>582</v>
      </c>
      <c r="N85" s="4" t="s">
        <v>583</v>
      </c>
      <c r="O85" s="4" t="s">
        <v>1295</v>
      </c>
      <c r="P85" s="6" t="s">
        <v>19</v>
      </c>
    </row>
    <row r="86" spans="1:16" x14ac:dyDescent="0.25">
      <c r="A86" s="7" t="s">
        <v>488</v>
      </c>
      <c r="B86" s="52"/>
      <c r="C86" s="53"/>
      <c r="D86" s="53" t="s">
        <v>327</v>
      </c>
      <c r="G86" s="54">
        <v>9.75</v>
      </c>
      <c r="H86" s="3"/>
      <c r="I86" s="3"/>
      <c r="J86" s="3"/>
      <c r="K86" s="12"/>
      <c r="L86" s="12"/>
    </row>
    <row r="87" spans="1:16" x14ac:dyDescent="0.25">
      <c r="A87" s="7" t="s">
        <v>22</v>
      </c>
      <c r="B87" s="52"/>
      <c r="C87" s="53" t="s">
        <v>1380</v>
      </c>
      <c r="D87" s="53" t="s">
        <v>1381</v>
      </c>
      <c r="G87" s="54"/>
      <c r="H87" s="3"/>
      <c r="I87" s="3"/>
      <c r="J87" s="3"/>
      <c r="K87" s="12"/>
      <c r="L87" s="12"/>
    </row>
    <row r="88" spans="1:16" x14ac:dyDescent="0.25">
      <c r="A88" s="7" t="s">
        <v>543</v>
      </c>
      <c r="B88" s="52"/>
      <c r="C88" s="53" t="s">
        <v>1382</v>
      </c>
      <c r="D88" s="53" t="s">
        <v>549</v>
      </c>
      <c r="G88" s="54">
        <v>42.5</v>
      </c>
      <c r="H88" s="3"/>
      <c r="I88" s="3"/>
      <c r="J88" s="3"/>
      <c r="K88" s="12"/>
      <c r="L88" s="12"/>
    </row>
    <row r="89" spans="1:16" x14ac:dyDescent="0.25">
      <c r="A89" s="7" t="s">
        <v>1383</v>
      </c>
      <c r="B89" s="52"/>
      <c r="C89" s="53" t="s">
        <v>1384</v>
      </c>
      <c r="D89" s="53" t="s">
        <v>415</v>
      </c>
      <c r="E89" t="s">
        <v>1321</v>
      </c>
      <c r="G89" s="54">
        <v>51.75</v>
      </c>
      <c r="H89" s="3"/>
      <c r="I89" s="3"/>
      <c r="J89" s="3"/>
      <c r="K89" s="12"/>
      <c r="L89" s="12"/>
    </row>
    <row r="90" spans="1:16" ht="45" x14ac:dyDescent="0.25">
      <c r="A90" s="126" t="s">
        <v>1385</v>
      </c>
      <c r="B90" s="136"/>
      <c r="C90" s="137" t="s">
        <v>1386</v>
      </c>
      <c r="D90" s="137" t="s">
        <v>300</v>
      </c>
      <c r="E90" s="131"/>
      <c r="F90" s="131"/>
      <c r="G90" s="138"/>
      <c r="H90" s="100" t="s">
        <v>1387</v>
      </c>
      <c r="I90" s="100" t="s">
        <v>380</v>
      </c>
      <c r="J90" s="100" t="s">
        <v>31</v>
      </c>
      <c r="K90" s="132">
        <v>1</v>
      </c>
      <c r="L90" s="132">
        <v>0.55000000000000004</v>
      </c>
      <c r="M90" s="28" t="s">
        <v>1934</v>
      </c>
      <c r="N90" s="131" t="s">
        <v>32</v>
      </c>
      <c r="O90" s="131" t="s">
        <v>33</v>
      </c>
      <c r="P90" s="135" t="s">
        <v>380</v>
      </c>
    </row>
    <row r="91" spans="1:16" ht="45" x14ac:dyDescent="0.25">
      <c r="A91" s="126"/>
      <c r="B91" s="136"/>
      <c r="C91" s="137"/>
      <c r="D91" s="137"/>
      <c r="E91" s="131"/>
      <c r="F91" s="131"/>
      <c r="G91" s="138"/>
      <c r="H91" s="100" t="s">
        <v>1387</v>
      </c>
      <c r="I91" s="100" t="s">
        <v>94</v>
      </c>
      <c r="J91" s="100" t="s">
        <v>95</v>
      </c>
      <c r="K91" s="132">
        <v>1</v>
      </c>
      <c r="L91" s="132">
        <v>0.55000000000000004</v>
      </c>
      <c r="M91" s="28" t="s">
        <v>1934</v>
      </c>
      <c r="N91" s="131" t="s">
        <v>32</v>
      </c>
      <c r="O91" s="131" t="s">
        <v>33</v>
      </c>
      <c r="P91" s="131"/>
    </row>
    <row r="92" spans="1:16" x14ac:dyDescent="0.25">
      <c r="A92" s="126" t="s">
        <v>1388</v>
      </c>
      <c r="B92" s="136"/>
      <c r="C92" s="137" t="s">
        <v>883</v>
      </c>
      <c r="D92" s="137" t="s">
        <v>715</v>
      </c>
      <c r="E92" s="131"/>
      <c r="F92" s="131"/>
      <c r="G92" s="138">
        <v>23</v>
      </c>
      <c r="H92" s="100"/>
      <c r="I92" s="100"/>
      <c r="J92" s="100"/>
      <c r="K92" s="132"/>
      <c r="L92" s="132"/>
      <c r="M92" s="131"/>
      <c r="N92" s="131"/>
      <c r="O92" s="131"/>
      <c r="P92" s="131"/>
    </row>
    <row r="93" spans="1:16" x14ac:dyDescent="0.25">
      <c r="A93" s="126" t="s">
        <v>368</v>
      </c>
      <c r="B93" s="136"/>
      <c r="C93" s="137" t="s">
        <v>307</v>
      </c>
      <c r="D93" s="137" t="s">
        <v>747</v>
      </c>
      <c r="E93" s="131"/>
      <c r="F93" s="131"/>
      <c r="G93" s="138">
        <v>71.75</v>
      </c>
      <c r="H93" s="100"/>
      <c r="I93" s="100"/>
      <c r="J93" s="100"/>
      <c r="K93" s="132"/>
      <c r="L93" s="132"/>
      <c r="M93" s="131"/>
      <c r="N93" s="131"/>
      <c r="O93" s="131"/>
      <c r="P93" s="131"/>
    </row>
    <row r="94" spans="1:16" ht="60" x14ac:dyDescent="0.25">
      <c r="A94" s="126" t="s">
        <v>253</v>
      </c>
      <c r="B94" s="136"/>
      <c r="C94" s="137" t="s">
        <v>1389</v>
      </c>
      <c r="D94" s="137" t="s">
        <v>1390</v>
      </c>
      <c r="E94" s="131"/>
      <c r="F94" s="131"/>
      <c r="G94" s="138">
        <v>46</v>
      </c>
      <c r="H94" s="100" t="s">
        <v>256</v>
      </c>
      <c r="I94" s="100" t="s">
        <v>868</v>
      </c>
      <c r="J94" s="100" t="s">
        <v>31</v>
      </c>
      <c r="K94" s="132">
        <v>1</v>
      </c>
      <c r="L94" s="132">
        <v>0.5</v>
      </c>
      <c r="M94" s="28" t="s">
        <v>258</v>
      </c>
      <c r="N94" s="131" t="s">
        <v>134</v>
      </c>
      <c r="O94" s="131" t="s">
        <v>33</v>
      </c>
      <c r="P94" s="131"/>
    </row>
    <row r="95" spans="1:16" ht="45" x14ac:dyDescent="0.25">
      <c r="A95" s="126"/>
      <c r="B95" s="136"/>
      <c r="C95" s="137"/>
      <c r="D95" s="137"/>
      <c r="E95" s="131"/>
      <c r="F95" s="131"/>
      <c r="G95" s="138"/>
      <c r="H95" s="100" t="s">
        <v>1391</v>
      </c>
      <c r="I95" s="100" t="s">
        <v>252</v>
      </c>
      <c r="J95" s="100" t="s">
        <v>31</v>
      </c>
      <c r="K95" s="132">
        <v>1</v>
      </c>
      <c r="L95" s="132">
        <v>0.5</v>
      </c>
      <c r="M95" s="28" t="s">
        <v>1935</v>
      </c>
      <c r="N95" s="131" t="s">
        <v>32</v>
      </c>
      <c r="O95" s="131" t="s">
        <v>33</v>
      </c>
      <c r="P95" s="135" t="s">
        <v>252</v>
      </c>
    </row>
    <row r="96" spans="1:16" ht="45" x14ac:dyDescent="0.25">
      <c r="A96" s="126"/>
      <c r="B96" s="136"/>
      <c r="C96" s="137"/>
      <c r="D96" s="137"/>
      <c r="E96" s="131"/>
      <c r="F96" s="131"/>
      <c r="G96" s="138"/>
      <c r="H96" s="100" t="s">
        <v>1392</v>
      </c>
      <c r="I96" s="100" t="s">
        <v>870</v>
      </c>
      <c r="J96" s="100" t="s">
        <v>871</v>
      </c>
      <c r="K96" s="132">
        <v>1</v>
      </c>
      <c r="L96" s="132">
        <v>0.48</v>
      </c>
      <c r="M96" s="28" t="s">
        <v>1936</v>
      </c>
      <c r="N96" s="131" t="s">
        <v>134</v>
      </c>
      <c r="O96" s="131" t="s">
        <v>33</v>
      </c>
      <c r="P96" s="131"/>
    </row>
    <row r="97" spans="1:16" ht="15.75" thickBot="1" x14ac:dyDescent="0.3">
      <c r="A97" s="126" t="s">
        <v>660</v>
      </c>
      <c r="B97" s="136"/>
      <c r="C97" s="137" t="s">
        <v>1393</v>
      </c>
      <c r="D97" s="137" t="s">
        <v>1394</v>
      </c>
      <c r="E97" s="131" t="s">
        <v>1070</v>
      </c>
      <c r="F97" s="131"/>
      <c r="G97" s="138">
        <v>205</v>
      </c>
      <c r="H97" s="100"/>
      <c r="I97" s="100"/>
      <c r="J97" s="100"/>
      <c r="K97" s="132"/>
      <c r="L97" s="132"/>
      <c r="M97" s="131"/>
      <c r="N97" s="131"/>
      <c r="O97" s="131"/>
      <c r="P97" s="131"/>
    </row>
    <row r="98" spans="1:16" ht="15.75" thickBot="1" x14ac:dyDescent="0.3">
      <c r="A98" s="25">
        <v>7</v>
      </c>
      <c r="B98" s="56" t="s">
        <v>45</v>
      </c>
      <c r="C98" s="58" t="s">
        <v>324</v>
      </c>
      <c r="D98" s="58"/>
      <c r="E98" s="21"/>
      <c r="F98" s="21"/>
      <c r="G98" s="60">
        <f>SUM(G86:G97)</f>
        <v>449.75</v>
      </c>
      <c r="H98" s="29"/>
      <c r="I98" s="29"/>
      <c r="J98" s="29"/>
      <c r="K98" s="60">
        <f t="shared" ref="K98:L98" si="4">SUM(K86:K97)</f>
        <v>5</v>
      </c>
      <c r="L98" s="60">
        <f t="shared" si="4"/>
        <v>2.58</v>
      </c>
      <c r="M98" s="21"/>
      <c r="N98" s="21"/>
      <c r="O98" s="21"/>
      <c r="P98" s="21"/>
    </row>
    <row r="100" spans="1:16" ht="92.25" customHeight="1" x14ac:dyDescent="0.25">
      <c r="A100" s="153" t="s">
        <v>1395</v>
      </c>
      <c r="B100" s="153"/>
      <c r="C100" s="153"/>
      <c r="D100" s="153"/>
      <c r="E100" s="153"/>
      <c r="F100" s="153"/>
      <c r="G100" s="153"/>
      <c r="H100" s="153"/>
      <c r="I100" s="153"/>
      <c r="J100" s="153"/>
      <c r="K100" s="153"/>
      <c r="L100" s="153"/>
      <c r="M100" s="153"/>
      <c r="N100" s="153"/>
      <c r="O100" s="153"/>
      <c r="P100" s="153"/>
    </row>
    <row r="101" spans="1:16" ht="15.75" thickBot="1" x14ac:dyDescent="0.3"/>
    <row r="102" spans="1:16" ht="31.5" thickBot="1" x14ac:dyDescent="0.35">
      <c r="A102" s="4" t="s">
        <v>4</v>
      </c>
      <c r="B102" s="5" t="s">
        <v>264</v>
      </c>
      <c r="C102" s="4" t="s">
        <v>6</v>
      </c>
      <c r="D102" s="4" t="s">
        <v>7</v>
      </c>
      <c r="E102" s="4" t="s">
        <v>8</v>
      </c>
      <c r="F102" s="4" t="s">
        <v>9</v>
      </c>
      <c r="G102" s="4" t="s">
        <v>10</v>
      </c>
      <c r="H102" s="4" t="s">
        <v>11</v>
      </c>
      <c r="I102" s="4" t="s">
        <v>12</v>
      </c>
      <c r="J102" s="4" t="s">
        <v>13</v>
      </c>
      <c r="K102" s="4" t="s">
        <v>581</v>
      </c>
      <c r="L102" s="4" t="s">
        <v>15</v>
      </c>
      <c r="M102" s="4" t="s">
        <v>582</v>
      </c>
      <c r="N102" s="4" t="s">
        <v>583</v>
      </c>
      <c r="O102" s="4" t="s">
        <v>1295</v>
      </c>
      <c r="P102" s="6" t="s">
        <v>19</v>
      </c>
    </row>
    <row r="103" spans="1:16" x14ac:dyDescent="0.25">
      <c r="A103" s="7" t="s">
        <v>859</v>
      </c>
      <c r="B103" s="52"/>
      <c r="C103" s="53" t="s">
        <v>1396</v>
      </c>
      <c r="D103" s="53" t="s">
        <v>861</v>
      </c>
      <c r="E103" t="s">
        <v>1332</v>
      </c>
      <c r="G103" s="54">
        <v>175</v>
      </c>
      <c r="H103" s="3"/>
      <c r="I103" s="3"/>
      <c r="J103" s="3"/>
      <c r="K103" s="12"/>
      <c r="L103" s="12"/>
    </row>
    <row r="104" spans="1:16" ht="60" x14ac:dyDescent="0.25">
      <c r="A104" s="126" t="s">
        <v>1397</v>
      </c>
      <c r="B104" s="136"/>
      <c r="C104" s="137" t="s">
        <v>1398</v>
      </c>
      <c r="D104" s="137" t="s">
        <v>1325</v>
      </c>
      <c r="E104" s="131"/>
      <c r="F104" s="131"/>
      <c r="G104" s="138">
        <v>154</v>
      </c>
      <c r="H104" s="100" t="s">
        <v>1399</v>
      </c>
      <c r="I104" s="100" t="s">
        <v>424</v>
      </c>
      <c r="J104" s="100" t="s">
        <v>425</v>
      </c>
      <c r="K104" s="132">
        <v>0.5</v>
      </c>
      <c r="L104" s="132">
        <v>0.72</v>
      </c>
      <c r="M104" s="28" t="s">
        <v>1937</v>
      </c>
      <c r="N104" s="131" t="s">
        <v>32</v>
      </c>
      <c r="O104" s="131" t="s">
        <v>135</v>
      </c>
      <c r="P104" s="131"/>
    </row>
    <row r="105" spans="1:16" ht="60" x14ac:dyDescent="0.25">
      <c r="A105" s="126" t="s">
        <v>859</v>
      </c>
      <c r="B105" s="136"/>
      <c r="C105" s="137" t="s">
        <v>1123</v>
      </c>
      <c r="D105" s="137" t="s">
        <v>1400</v>
      </c>
      <c r="E105" s="131"/>
      <c r="F105" s="131"/>
      <c r="G105" s="138">
        <v>154</v>
      </c>
      <c r="H105" s="100" t="s">
        <v>1401</v>
      </c>
      <c r="I105" s="100" t="s">
        <v>1402</v>
      </c>
      <c r="J105" s="100" t="s">
        <v>1403</v>
      </c>
      <c r="K105" s="132">
        <v>1</v>
      </c>
      <c r="L105" s="132">
        <v>0.51</v>
      </c>
      <c r="M105" s="28" t="s">
        <v>1938</v>
      </c>
      <c r="N105" s="131" t="s">
        <v>32</v>
      </c>
      <c r="O105" s="131" t="s">
        <v>33</v>
      </c>
      <c r="P105" s="135" t="s">
        <v>733</v>
      </c>
    </row>
    <row r="106" spans="1:16" ht="15.75" thickBot="1" x14ac:dyDescent="0.3">
      <c r="A106" s="7" t="s">
        <v>1404</v>
      </c>
      <c r="B106" s="52"/>
      <c r="C106" s="53" t="s">
        <v>1232</v>
      </c>
      <c r="D106" s="53" t="s">
        <v>1405</v>
      </c>
      <c r="E106" t="s">
        <v>1332</v>
      </c>
      <c r="G106" s="54">
        <v>108.25</v>
      </c>
      <c r="H106" s="3"/>
      <c r="I106" s="3"/>
      <c r="J106" s="3"/>
      <c r="K106" s="12"/>
      <c r="L106" s="12"/>
    </row>
    <row r="107" spans="1:16" ht="15.75" thickBot="1" x14ac:dyDescent="0.3">
      <c r="A107" s="25">
        <v>3</v>
      </c>
      <c r="B107" s="56" t="s">
        <v>45</v>
      </c>
      <c r="C107" s="58" t="s">
        <v>1406</v>
      </c>
      <c r="D107" s="58"/>
      <c r="E107" s="21"/>
      <c r="F107" s="21"/>
      <c r="G107" s="60">
        <f>SUM(G103:G106)</f>
        <v>591.25</v>
      </c>
      <c r="H107" s="29"/>
      <c r="I107" s="29"/>
      <c r="J107" s="29"/>
      <c r="K107" s="60">
        <f t="shared" ref="K107:L107" si="5">SUM(K103:K106)</f>
        <v>1.5</v>
      </c>
      <c r="L107" s="60">
        <f t="shared" si="5"/>
        <v>1.23</v>
      </c>
      <c r="M107" s="21"/>
      <c r="N107" s="21"/>
      <c r="O107" s="21"/>
      <c r="P107" s="21"/>
    </row>
    <row r="109" spans="1:16" ht="45.75" customHeight="1" x14ac:dyDescent="0.25">
      <c r="A109" s="153" t="s">
        <v>1454</v>
      </c>
      <c r="B109" s="153"/>
      <c r="C109" s="153"/>
      <c r="D109" s="153"/>
      <c r="E109" s="153"/>
      <c r="F109" s="153"/>
      <c r="G109" s="153"/>
      <c r="H109" s="153"/>
      <c r="I109" s="153"/>
      <c r="J109" s="153"/>
      <c r="K109" s="153"/>
      <c r="L109" s="153"/>
      <c r="M109" s="153"/>
      <c r="N109" s="153"/>
      <c r="O109" s="153"/>
      <c r="P109" s="153"/>
    </row>
    <row r="110" spans="1:16" ht="15.75" thickBot="1" x14ac:dyDescent="0.3"/>
    <row r="111" spans="1:16" ht="31.5" thickBot="1" x14ac:dyDescent="0.35">
      <c r="A111" s="4" t="s">
        <v>4</v>
      </c>
      <c r="B111" s="5" t="s">
        <v>296</v>
      </c>
      <c r="C111" s="4" t="s">
        <v>6</v>
      </c>
      <c r="D111" s="4" t="s">
        <v>7</v>
      </c>
      <c r="E111" s="4" t="s">
        <v>8</v>
      </c>
      <c r="F111" s="4" t="s">
        <v>9</v>
      </c>
      <c r="G111" s="4" t="s">
        <v>10</v>
      </c>
      <c r="H111" s="4" t="s">
        <v>11</v>
      </c>
      <c r="I111" s="4" t="s">
        <v>12</v>
      </c>
      <c r="J111" s="4" t="s">
        <v>13</v>
      </c>
      <c r="K111" s="4" t="s">
        <v>581</v>
      </c>
      <c r="L111" s="4" t="s">
        <v>15</v>
      </c>
      <c r="M111" s="4" t="s">
        <v>582</v>
      </c>
      <c r="N111" s="4" t="s">
        <v>583</v>
      </c>
      <c r="O111" s="4" t="s">
        <v>1295</v>
      </c>
      <c r="P111" s="6" t="s">
        <v>19</v>
      </c>
    </row>
    <row r="112" spans="1:16" x14ac:dyDescent="0.25">
      <c r="A112" s="7" t="s">
        <v>541</v>
      </c>
      <c r="B112" s="52"/>
      <c r="C112" s="53" t="s">
        <v>220</v>
      </c>
      <c r="D112" s="53"/>
      <c r="E112" t="s">
        <v>1332</v>
      </c>
      <c r="G112" s="54">
        <v>523.5</v>
      </c>
      <c r="H112" s="3"/>
      <c r="I112" s="3"/>
      <c r="J112" s="3"/>
      <c r="K112" s="12"/>
      <c r="L112" s="12"/>
    </row>
    <row r="113" spans="1:16" x14ac:dyDescent="0.25">
      <c r="A113" s="7" t="s">
        <v>103</v>
      </c>
      <c r="B113" s="52"/>
      <c r="C113" s="53"/>
      <c r="D113" s="53" t="s">
        <v>1407</v>
      </c>
      <c r="G113" s="54"/>
      <c r="H113" s="3"/>
      <c r="I113" s="3"/>
      <c r="J113" s="3"/>
      <c r="K113" s="12"/>
      <c r="L113" s="12"/>
    </row>
    <row r="114" spans="1:16" x14ac:dyDescent="0.25">
      <c r="A114" s="7" t="s">
        <v>1408</v>
      </c>
      <c r="B114" s="52"/>
      <c r="C114" s="53" t="s">
        <v>1191</v>
      </c>
      <c r="D114" s="53" t="s">
        <v>937</v>
      </c>
      <c r="E114" t="s">
        <v>1409</v>
      </c>
      <c r="G114" s="54">
        <v>17.5</v>
      </c>
      <c r="H114" s="3"/>
      <c r="I114" s="3"/>
      <c r="J114" s="3"/>
      <c r="K114" s="12"/>
      <c r="L114" s="12"/>
    </row>
    <row r="115" spans="1:16" x14ac:dyDescent="0.25">
      <c r="A115" s="7" t="s">
        <v>1410</v>
      </c>
      <c r="B115" s="52"/>
      <c r="C115" s="53" t="s">
        <v>106</v>
      </c>
      <c r="D115" s="53" t="s">
        <v>1380</v>
      </c>
      <c r="G115" s="54">
        <v>2.75</v>
      </c>
      <c r="H115" s="3"/>
      <c r="I115" s="3"/>
      <c r="J115" s="3"/>
      <c r="K115" s="12"/>
      <c r="L115" s="12"/>
    </row>
    <row r="116" spans="1:16" x14ac:dyDescent="0.25">
      <c r="A116" s="7" t="s">
        <v>1411</v>
      </c>
      <c r="B116" s="52"/>
      <c r="C116" s="53" t="s">
        <v>1412</v>
      </c>
      <c r="D116" s="53" t="s">
        <v>1413</v>
      </c>
      <c r="G116" s="54">
        <v>1.75</v>
      </c>
      <c r="H116" s="3"/>
      <c r="I116" s="3"/>
      <c r="J116" s="3"/>
      <c r="K116" s="12"/>
      <c r="L116" s="12"/>
    </row>
    <row r="117" spans="1:16" x14ac:dyDescent="0.25">
      <c r="A117" s="7" t="s">
        <v>103</v>
      </c>
      <c r="B117" s="52"/>
      <c r="C117" s="53" t="s">
        <v>1167</v>
      </c>
      <c r="D117" s="53"/>
      <c r="G117" s="54">
        <v>16.75</v>
      </c>
      <c r="H117" s="3"/>
      <c r="I117" s="3"/>
      <c r="J117" s="3"/>
      <c r="K117" s="12"/>
      <c r="L117" s="12"/>
    </row>
    <row r="118" spans="1:16" x14ac:dyDescent="0.25">
      <c r="A118" s="7" t="s">
        <v>157</v>
      </c>
      <c r="B118" s="52"/>
      <c r="C118" s="53"/>
      <c r="D118" s="53" t="s">
        <v>270</v>
      </c>
      <c r="G118" s="54"/>
      <c r="H118" s="3"/>
      <c r="I118" s="3"/>
      <c r="J118" s="3"/>
      <c r="K118" s="12"/>
      <c r="L118" s="12"/>
    </row>
    <row r="119" spans="1:16" x14ac:dyDescent="0.25">
      <c r="A119" s="7" t="s">
        <v>85</v>
      </c>
      <c r="B119" s="52"/>
      <c r="C119" s="53" t="s">
        <v>1414</v>
      </c>
      <c r="D119" s="53"/>
      <c r="G119" s="54">
        <v>173.75</v>
      </c>
      <c r="H119" s="3"/>
      <c r="I119" s="3"/>
      <c r="J119" s="3"/>
      <c r="K119" s="12"/>
      <c r="L119" s="12"/>
    </row>
    <row r="120" spans="1:16" ht="45" x14ac:dyDescent="0.25">
      <c r="A120" s="126" t="s">
        <v>303</v>
      </c>
      <c r="B120" s="136"/>
      <c r="C120" s="137"/>
      <c r="D120" s="137" t="s">
        <v>683</v>
      </c>
      <c r="E120" s="131"/>
      <c r="F120" s="131"/>
      <c r="G120" s="138"/>
      <c r="H120" s="100" t="s">
        <v>301</v>
      </c>
      <c r="I120" s="146" t="s">
        <v>1316</v>
      </c>
      <c r="J120" s="100" t="s">
        <v>31</v>
      </c>
      <c r="K120" s="132">
        <v>1</v>
      </c>
      <c r="L120" s="132">
        <v>0.57999999999999996</v>
      </c>
      <c r="M120" s="28" t="s">
        <v>1806</v>
      </c>
      <c r="N120" s="131" t="s">
        <v>32</v>
      </c>
      <c r="O120" s="131" t="s">
        <v>33</v>
      </c>
      <c r="P120" s="28" t="s">
        <v>1316</v>
      </c>
    </row>
    <row r="121" spans="1:16" x14ac:dyDescent="0.25">
      <c r="A121" s="126" t="s">
        <v>311</v>
      </c>
      <c r="B121" s="136"/>
      <c r="C121" s="137" t="s">
        <v>1415</v>
      </c>
      <c r="D121" s="137" t="s">
        <v>716</v>
      </c>
      <c r="E121" s="131" t="s">
        <v>1321</v>
      </c>
      <c r="F121" s="131"/>
      <c r="G121" s="138">
        <v>10.5</v>
      </c>
      <c r="H121" s="100"/>
      <c r="I121" s="100"/>
      <c r="J121" s="100"/>
      <c r="K121" s="132"/>
      <c r="L121" s="132"/>
      <c r="M121" s="131"/>
      <c r="N121" s="131"/>
      <c r="O121" s="131"/>
      <c r="P121" s="131"/>
    </row>
    <row r="122" spans="1:16" x14ac:dyDescent="0.25">
      <c r="A122" s="126" t="s">
        <v>85</v>
      </c>
      <c r="B122" s="136"/>
      <c r="C122" s="137" t="s">
        <v>1297</v>
      </c>
      <c r="D122" s="137" t="s">
        <v>947</v>
      </c>
      <c r="E122" s="131"/>
      <c r="F122" s="131"/>
      <c r="G122" s="138">
        <v>11.25</v>
      </c>
      <c r="H122" s="100"/>
      <c r="I122" s="100"/>
      <c r="J122" s="100"/>
      <c r="K122" s="132"/>
      <c r="L122" s="132"/>
      <c r="M122" s="131"/>
      <c r="N122" s="131"/>
      <c r="O122" s="131"/>
      <c r="P122" s="131"/>
    </row>
    <row r="123" spans="1:16" x14ac:dyDescent="0.25">
      <c r="A123" s="126" t="s">
        <v>57</v>
      </c>
      <c r="B123" s="136"/>
      <c r="C123" s="137" t="s">
        <v>1416</v>
      </c>
      <c r="D123" s="137" t="s">
        <v>895</v>
      </c>
      <c r="E123" s="131"/>
      <c r="F123" s="131"/>
      <c r="G123" s="138">
        <v>69.75</v>
      </c>
      <c r="H123" s="100"/>
      <c r="I123" s="100"/>
      <c r="J123" s="100"/>
      <c r="K123" s="132"/>
      <c r="L123" s="132"/>
      <c r="M123" s="131"/>
      <c r="N123" s="131"/>
      <c r="O123" s="131"/>
      <c r="P123" s="131"/>
    </row>
    <row r="124" spans="1:16" x14ac:dyDescent="0.25">
      <c r="A124" s="126" t="s">
        <v>60</v>
      </c>
      <c r="B124" s="136"/>
      <c r="C124" s="137" t="s">
        <v>1302</v>
      </c>
      <c r="D124" s="137" t="s">
        <v>749</v>
      </c>
      <c r="E124" s="131" t="s">
        <v>1332</v>
      </c>
      <c r="F124" s="131"/>
      <c r="G124" s="138">
        <v>8.75</v>
      </c>
      <c r="H124" s="100"/>
      <c r="I124" s="100"/>
      <c r="J124" s="100"/>
      <c r="K124" s="132"/>
      <c r="L124" s="132"/>
      <c r="M124" s="131"/>
      <c r="N124" s="131"/>
      <c r="O124" s="131"/>
      <c r="P124" s="131"/>
    </row>
    <row r="125" spans="1:16" x14ac:dyDescent="0.25">
      <c r="A125" s="126" t="s">
        <v>57</v>
      </c>
      <c r="B125" s="136"/>
      <c r="C125" s="137" t="s">
        <v>1417</v>
      </c>
      <c r="D125" s="137" t="s">
        <v>1221</v>
      </c>
      <c r="E125" s="131" t="s">
        <v>1332</v>
      </c>
      <c r="F125" s="131"/>
      <c r="G125" s="138">
        <v>8.75</v>
      </c>
      <c r="H125" s="100"/>
      <c r="I125" s="100"/>
      <c r="J125" s="100"/>
      <c r="K125" s="132"/>
      <c r="L125" s="132"/>
      <c r="M125" s="131"/>
      <c r="N125" s="131"/>
      <c r="O125" s="131"/>
      <c r="P125" s="131"/>
    </row>
    <row r="126" spans="1:16" x14ac:dyDescent="0.25">
      <c r="A126" s="126" t="s">
        <v>85</v>
      </c>
      <c r="B126" s="136"/>
      <c r="C126" s="137" t="s">
        <v>1017</v>
      </c>
      <c r="D126" s="137" t="s">
        <v>1418</v>
      </c>
      <c r="E126" s="131"/>
      <c r="F126" s="131"/>
      <c r="G126" s="138">
        <v>69.75</v>
      </c>
      <c r="H126" s="100"/>
      <c r="I126" s="100"/>
      <c r="J126" s="100"/>
      <c r="K126" s="132"/>
      <c r="L126" s="132"/>
      <c r="M126" s="131"/>
      <c r="N126" s="131"/>
      <c r="O126" s="131"/>
      <c r="P126" s="131"/>
    </row>
    <row r="127" spans="1:16" ht="60" x14ac:dyDescent="0.25">
      <c r="A127" s="126" t="s">
        <v>90</v>
      </c>
      <c r="B127" s="136"/>
      <c r="C127" s="137" t="s">
        <v>1133</v>
      </c>
      <c r="D127" s="137"/>
      <c r="E127" s="131"/>
      <c r="F127" s="131"/>
      <c r="G127" s="138">
        <v>75.5</v>
      </c>
      <c r="H127" s="100" t="s">
        <v>901</v>
      </c>
      <c r="I127" s="100" t="s">
        <v>96</v>
      </c>
      <c r="J127" s="100" t="s">
        <v>97</v>
      </c>
      <c r="K127" s="132">
        <v>1</v>
      </c>
      <c r="L127" s="132">
        <v>0.54</v>
      </c>
      <c r="M127" s="28" t="s">
        <v>1878</v>
      </c>
      <c r="N127" s="132" t="s">
        <v>32</v>
      </c>
      <c r="O127" s="131" t="s">
        <v>135</v>
      </c>
      <c r="P127" s="131"/>
    </row>
    <row r="128" spans="1:16" x14ac:dyDescent="0.25">
      <c r="A128" s="126"/>
      <c r="B128" s="136"/>
      <c r="C128" s="137"/>
      <c r="D128" s="137"/>
      <c r="E128" s="131"/>
      <c r="F128" s="131"/>
      <c r="G128" s="138"/>
      <c r="H128" s="100"/>
      <c r="I128" s="100" t="s">
        <v>1310</v>
      </c>
      <c r="J128" s="100" t="s">
        <v>1419</v>
      </c>
      <c r="K128" s="132">
        <v>1</v>
      </c>
      <c r="L128" s="132">
        <v>0.54</v>
      </c>
      <c r="M128" s="131"/>
      <c r="N128" s="131"/>
      <c r="O128" s="131" t="s">
        <v>135</v>
      </c>
      <c r="P128" s="131"/>
    </row>
    <row r="129" spans="1:16" ht="45" x14ac:dyDescent="0.25">
      <c r="A129" s="126"/>
      <c r="B129" s="136"/>
      <c r="C129" s="137"/>
      <c r="D129" s="137"/>
      <c r="E129" s="131"/>
      <c r="F129" s="131"/>
      <c r="G129" s="138"/>
      <c r="H129" s="100" t="s">
        <v>1420</v>
      </c>
      <c r="I129" s="100" t="s">
        <v>903</v>
      </c>
      <c r="J129" s="100" t="s">
        <v>31</v>
      </c>
      <c r="K129" s="132">
        <v>1</v>
      </c>
      <c r="L129" s="132">
        <v>0.55000000000000004</v>
      </c>
      <c r="M129" s="28" t="s">
        <v>1879</v>
      </c>
      <c r="N129" s="132" t="s">
        <v>32</v>
      </c>
      <c r="O129" s="131" t="s">
        <v>135</v>
      </c>
      <c r="P129" s="131"/>
    </row>
    <row r="130" spans="1:16" ht="45.75" thickBot="1" x14ac:dyDescent="0.3">
      <c r="A130" s="126"/>
      <c r="B130" s="136"/>
      <c r="C130" s="137"/>
      <c r="D130" s="137"/>
      <c r="E130" s="131"/>
      <c r="F130" s="131"/>
      <c r="G130" s="138"/>
      <c r="H130" s="100" t="s">
        <v>409</v>
      </c>
      <c r="I130" s="100" t="s">
        <v>1421</v>
      </c>
      <c r="J130" s="100" t="s">
        <v>31</v>
      </c>
      <c r="K130" s="132">
        <v>1</v>
      </c>
      <c r="L130" s="132">
        <v>0.56000000000000005</v>
      </c>
      <c r="M130" s="28" t="s">
        <v>1818</v>
      </c>
      <c r="N130" s="132" t="s">
        <v>32</v>
      </c>
      <c r="O130" s="131" t="s">
        <v>135</v>
      </c>
      <c r="P130" s="131"/>
    </row>
    <row r="131" spans="1:16" ht="15.75" thickBot="1" x14ac:dyDescent="0.3">
      <c r="A131" s="25">
        <v>8</v>
      </c>
      <c r="B131" s="56" t="s">
        <v>45</v>
      </c>
      <c r="C131" s="58" t="s">
        <v>260</v>
      </c>
      <c r="D131" s="58"/>
      <c r="E131" s="21"/>
      <c r="F131" s="21"/>
      <c r="G131" s="60">
        <f>SUM(G112:G130)</f>
        <v>990.25</v>
      </c>
      <c r="H131" s="29"/>
      <c r="I131" s="29"/>
      <c r="J131" s="29"/>
      <c r="K131" s="60">
        <f t="shared" ref="K131:L131" si="6">SUM(K112:K130)</f>
        <v>5</v>
      </c>
      <c r="L131" s="60">
        <f t="shared" si="6"/>
        <v>2.77</v>
      </c>
      <c r="M131" s="21"/>
      <c r="N131" s="21"/>
      <c r="O131" s="21"/>
      <c r="P131" s="21"/>
    </row>
    <row r="133" spans="1:16" ht="79.5" customHeight="1" x14ac:dyDescent="0.25">
      <c r="A133" s="153" t="s">
        <v>1455</v>
      </c>
      <c r="B133" s="153"/>
      <c r="C133" s="153"/>
      <c r="D133" s="153"/>
      <c r="E133" s="153"/>
      <c r="F133" s="153"/>
      <c r="G133" s="153"/>
      <c r="H133" s="153"/>
      <c r="I133" s="153"/>
      <c r="J133" s="153"/>
      <c r="K133" s="153"/>
      <c r="L133" s="153"/>
      <c r="M133" s="153"/>
      <c r="N133" s="153"/>
      <c r="O133" s="153"/>
      <c r="P133" s="153"/>
    </row>
    <row r="134" spans="1:16" ht="15.75" thickBot="1" x14ac:dyDescent="0.3"/>
    <row r="135" spans="1:16" ht="31.5" thickBot="1" x14ac:dyDescent="0.35">
      <c r="A135" s="4" t="s">
        <v>4</v>
      </c>
      <c r="B135" s="5" t="s">
        <v>5</v>
      </c>
      <c r="C135" s="4" t="s">
        <v>6</v>
      </c>
      <c r="D135" s="4" t="s">
        <v>7</v>
      </c>
      <c r="E135" s="4" t="s">
        <v>8</v>
      </c>
      <c r="F135" s="4" t="s">
        <v>9</v>
      </c>
      <c r="G135" s="4" t="s">
        <v>10</v>
      </c>
      <c r="H135" s="4" t="s">
        <v>11</v>
      </c>
      <c r="I135" s="4" t="s">
        <v>12</v>
      </c>
      <c r="J135" s="4" t="s">
        <v>13</v>
      </c>
      <c r="K135" s="4" t="s">
        <v>581</v>
      </c>
      <c r="L135" s="4" t="s">
        <v>15</v>
      </c>
      <c r="M135" s="4" t="s">
        <v>582</v>
      </c>
      <c r="N135" s="4" t="s">
        <v>583</v>
      </c>
      <c r="O135" s="4" t="s">
        <v>1295</v>
      </c>
      <c r="P135" s="6" t="s">
        <v>19</v>
      </c>
    </row>
    <row r="136" spans="1:16" x14ac:dyDescent="0.25">
      <c r="A136" s="7" t="s">
        <v>90</v>
      </c>
      <c r="B136" s="52"/>
      <c r="C136" s="53"/>
      <c r="D136" s="53" t="s">
        <v>701</v>
      </c>
      <c r="G136" s="54"/>
      <c r="H136" s="3"/>
      <c r="I136" s="3"/>
      <c r="J136" s="3"/>
      <c r="K136" s="12"/>
      <c r="L136" s="12"/>
    </row>
    <row r="137" spans="1:16" x14ac:dyDescent="0.25">
      <c r="A137" s="7" t="s">
        <v>369</v>
      </c>
      <c r="B137" s="52"/>
      <c r="C137" s="53" t="s">
        <v>1355</v>
      </c>
      <c r="D137" s="53" t="s">
        <v>1422</v>
      </c>
      <c r="E137" t="s">
        <v>1321</v>
      </c>
      <c r="G137" s="54">
        <v>172.5</v>
      </c>
      <c r="H137" s="3"/>
      <c r="I137" s="3"/>
      <c r="J137" s="3"/>
      <c r="K137" s="12"/>
      <c r="L137" s="12"/>
    </row>
    <row r="138" spans="1:16" x14ac:dyDescent="0.25">
      <c r="A138" s="7" t="s">
        <v>208</v>
      </c>
      <c r="B138" s="52"/>
      <c r="C138" s="53" t="s">
        <v>326</v>
      </c>
      <c r="D138" s="53" t="s">
        <v>702</v>
      </c>
      <c r="G138" s="54">
        <v>24.25</v>
      </c>
      <c r="H138" s="3"/>
      <c r="I138" s="3"/>
      <c r="J138" s="3"/>
      <c r="K138" s="12"/>
      <c r="L138" s="12"/>
    </row>
    <row r="139" spans="1:16" x14ac:dyDescent="0.25">
      <c r="A139" s="7" t="s">
        <v>1423</v>
      </c>
      <c r="B139" s="52"/>
      <c r="C139" s="53" t="s">
        <v>1424</v>
      </c>
      <c r="D139" s="53" t="s">
        <v>1425</v>
      </c>
      <c r="G139" s="54">
        <v>2.5</v>
      </c>
      <c r="H139" s="3"/>
      <c r="I139" s="3"/>
      <c r="J139" s="3"/>
      <c r="K139" s="12"/>
      <c r="L139" s="12"/>
    </row>
    <row r="140" spans="1:16" x14ac:dyDescent="0.25">
      <c r="A140" s="7" t="s">
        <v>208</v>
      </c>
      <c r="B140" s="52"/>
      <c r="C140" s="53" t="s">
        <v>1185</v>
      </c>
      <c r="D140" s="53" t="s">
        <v>1426</v>
      </c>
      <c r="G140" s="54">
        <v>2.5</v>
      </c>
      <c r="H140" s="3"/>
      <c r="I140" s="3"/>
      <c r="J140" s="3"/>
      <c r="K140" s="12"/>
      <c r="L140" s="12"/>
    </row>
    <row r="141" spans="1:16" x14ac:dyDescent="0.25">
      <c r="A141" s="7" t="s">
        <v>41</v>
      </c>
      <c r="B141" s="52"/>
      <c r="C141" s="53" t="s">
        <v>227</v>
      </c>
      <c r="D141" s="53" t="s">
        <v>1427</v>
      </c>
      <c r="G141" s="54">
        <v>41</v>
      </c>
      <c r="H141" s="3"/>
      <c r="I141" s="3"/>
      <c r="J141" s="3"/>
      <c r="K141" s="12"/>
      <c r="L141" s="12"/>
    </row>
    <row r="142" spans="1:16" x14ac:dyDescent="0.25">
      <c r="A142" s="7" t="s">
        <v>1428</v>
      </c>
      <c r="B142" s="52"/>
      <c r="C142" s="53" t="s">
        <v>1429</v>
      </c>
      <c r="D142" s="53" t="s">
        <v>1384</v>
      </c>
      <c r="G142" s="54">
        <v>85.5</v>
      </c>
      <c r="H142" s="3"/>
      <c r="I142" s="3"/>
      <c r="J142" s="3"/>
      <c r="K142" s="12"/>
      <c r="L142" s="12"/>
    </row>
    <row r="143" spans="1:16" ht="45" x14ac:dyDescent="0.25">
      <c r="A143" s="126" t="s">
        <v>160</v>
      </c>
      <c r="B143" s="136"/>
      <c r="C143" s="137" t="s">
        <v>1430</v>
      </c>
      <c r="D143" s="137" t="s">
        <v>1431</v>
      </c>
      <c r="E143" s="131" t="s">
        <v>1409</v>
      </c>
      <c r="F143" s="131"/>
      <c r="G143" s="138">
        <v>79.25</v>
      </c>
      <c r="H143" s="100" t="s">
        <v>1432</v>
      </c>
      <c r="I143" s="100" t="s">
        <v>167</v>
      </c>
      <c r="J143" s="100" t="s">
        <v>595</v>
      </c>
      <c r="K143" s="132">
        <v>1</v>
      </c>
      <c r="L143" s="132">
        <v>0.44</v>
      </c>
      <c r="M143" s="28" t="s">
        <v>1433</v>
      </c>
      <c r="N143" s="131" t="s">
        <v>134</v>
      </c>
      <c r="O143" s="131" t="s">
        <v>33</v>
      </c>
      <c r="P143" s="131"/>
    </row>
    <row r="144" spans="1:16" ht="45" x14ac:dyDescent="0.25">
      <c r="A144" s="126"/>
      <c r="B144" s="136"/>
      <c r="C144" s="137"/>
      <c r="D144" s="137"/>
      <c r="E144" s="131"/>
      <c r="F144" s="131"/>
      <c r="G144" s="138"/>
      <c r="H144" s="100" t="s">
        <v>1434</v>
      </c>
      <c r="I144" s="100" t="s">
        <v>1435</v>
      </c>
      <c r="J144" s="100" t="s">
        <v>149</v>
      </c>
      <c r="K144" s="132">
        <v>1</v>
      </c>
      <c r="L144" s="132">
        <v>0.51</v>
      </c>
      <c r="M144" s="28" t="s">
        <v>1436</v>
      </c>
      <c r="N144" s="131" t="s">
        <v>134</v>
      </c>
      <c r="O144" s="131" t="s">
        <v>33</v>
      </c>
      <c r="P144" s="131"/>
    </row>
    <row r="145" spans="1:16" ht="45" x14ac:dyDescent="0.25">
      <c r="A145" s="126"/>
      <c r="B145" s="136"/>
      <c r="C145" s="137"/>
      <c r="D145" s="137"/>
      <c r="E145" s="131"/>
      <c r="F145" s="131"/>
      <c r="G145" s="138"/>
      <c r="H145" s="100" t="s">
        <v>1437</v>
      </c>
      <c r="I145" s="100" t="s">
        <v>1435</v>
      </c>
      <c r="J145" s="100" t="s">
        <v>595</v>
      </c>
      <c r="K145" s="132">
        <v>1</v>
      </c>
      <c r="L145" s="132">
        <v>0.48</v>
      </c>
      <c r="M145" s="28" t="s">
        <v>1438</v>
      </c>
      <c r="N145" s="131" t="s">
        <v>134</v>
      </c>
      <c r="O145" s="131" t="s">
        <v>33</v>
      </c>
      <c r="P145" s="131"/>
    </row>
    <row r="146" spans="1:16" ht="45" x14ac:dyDescent="0.25">
      <c r="A146" s="126" t="s">
        <v>278</v>
      </c>
      <c r="B146" s="136"/>
      <c r="C146" s="137" t="s">
        <v>820</v>
      </c>
      <c r="D146" s="137" t="s">
        <v>1439</v>
      </c>
      <c r="E146" s="131" t="s">
        <v>1332</v>
      </c>
      <c r="F146" s="131"/>
      <c r="G146" s="138">
        <v>121.25</v>
      </c>
      <c r="H146" s="100" t="s">
        <v>166</v>
      </c>
      <c r="I146" s="100" t="s">
        <v>1440</v>
      </c>
      <c r="J146" s="100" t="s">
        <v>339</v>
      </c>
      <c r="K146" s="132">
        <v>1</v>
      </c>
      <c r="L146" s="132">
        <v>0.48</v>
      </c>
      <c r="M146" s="28" t="s">
        <v>1441</v>
      </c>
      <c r="N146" s="131" t="s">
        <v>32</v>
      </c>
      <c r="O146" s="131" t="s">
        <v>33</v>
      </c>
      <c r="P146" s="135" t="s">
        <v>1440</v>
      </c>
    </row>
    <row r="147" spans="1:16" ht="45" x14ac:dyDescent="0.25">
      <c r="A147" s="126"/>
      <c r="B147" s="136"/>
      <c r="C147" s="137"/>
      <c r="D147" s="137"/>
      <c r="E147" s="131"/>
      <c r="F147" s="131"/>
      <c r="G147" s="138"/>
      <c r="H147" s="100" t="s">
        <v>1442</v>
      </c>
      <c r="I147" s="100" t="s">
        <v>1443</v>
      </c>
      <c r="J147" s="100" t="s">
        <v>601</v>
      </c>
      <c r="K147" s="132">
        <v>1</v>
      </c>
      <c r="L147" s="132">
        <v>0.44</v>
      </c>
      <c r="M147" s="28" t="s">
        <v>1444</v>
      </c>
      <c r="N147" s="131" t="s">
        <v>32</v>
      </c>
      <c r="O147" s="131" t="s">
        <v>33</v>
      </c>
      <c r="P147" s="135" t="s">
        <v>1443</v>
      </c>
    </row>
    <row r="148" spans="1:16" x14ac:dyDescent="0.25">
      <c r="A148" s="126" t="s">
        <v>38</v>
      </c>
      <c r="B148" s="136"/>
      <c r="C148" s="137" t="s">
        <v>1445</v>
      </c>
      <c r="D148" s="137" t="s">
        <v>1446</v>
      </c>
      <c r="E148" s="131" t="s">
        <v>1321</v>
      </c>
      <c r="F148" s="131"/>
      <c r="G148" s="138">
        <v>32.75</v>
      </c>
      <c r="H148" s="100" t="s">
        <v>1447</v>
      </c>
      <c r="I148" s="100" t="s">
        <v>793</v>
      </c>
      <c r="J148" s="100" t="s">
        <v>149</v>
      </c>
      <c r="K148" s="132">
        <v>1</v>
      </c>
      <c r="L148" s="132">
        <v>0.56000000000000005</v>
      </c>
      <c r="M148" s="135"/>
      <c r="N148" s="131" t="s">
        <v>32</v>
      </c>
      <c r="O148" s="131" t="s">
        <v>135</v>
      </c>
      <c r="P148" s="131"/>
    </row>
    <row r="149" spans="1:16" x14ac:dyDescent="0.25">
      <c r="A149" s="126" t="s">
        <v>24</v>
      </c>
      <c r="B149" s="136"/>
      <c r="C149" s="137" t="s">
        <v>1448</v>
      </c>
      <c r="D149" s="137"/>
      <c r="E149" s="131"/>
      <c r="F149" s="131"/>
      <c r="G149" s="138">
        <v>31</v>
      </c>
      <c r="H149" s="100"/>
      <c r="I149" s="100"/>
      <c r="J149" s="100"/>
      <c r="K149" s="132"/>
      <c r="L149" s="132"/>
      <c r="M149" s="135"/>
      <c r="N149" s="131"/>
      <c r="O149" s="131"/>
      <c r="P149" s="131"/>
    </row>
    <row r="150" spans="1:16" ht="60" x14ac:dyDescent="0.25">
      <c r="A150" s="126" t="s">
        <v>22</v>
      </c>
      <c r="B150" s="136"/>
      <c r="C150" s="137"/>
      <c r="D150" s="137" t="s">
        <v>1059</v>
      </c>
      <c r="E150" s="131"/>
      <c r="F150" s="131"/>
      <c r="G150" s="138"/>
      <c r="H150" s="100" t="s">
        <v>769</v>
      </c>
      <c r="I150" s="100" t="s">
        <v>274</v>
      </c>
      <c r="J150" s="100" t="s">
        <v>595</v>
      </c>
      <c r="K150" s="132">
        <v>1</v>
      </c>
      <c r="L150" s="132">
        <v>0.46</v>
      </c>
      <c r="M150" s="28" t="s">
        <v>1939</v>
      </c>
      <c r="N150" s="131" t="s">
        <v>134</v>
      </c>
      <c r="O150" s="131" t="s">
        <v>33</v>
      </c>
      <c r="P150" s="131"/>
    </row>
    <row r="151" spans="1:16" ht="60" x14ac:dyDescent="0.25">
      <c r="A151" s="126"/>
      <c r="B151" s="136"/>
      <c r="C151" s="137"/>
      <c r="D151" s="137"/>
      <c r="E151" s="131"/>
      <c r="F151" s="131"/>
      <c r="G151" s="138"/>
      <c r="H151" s="100" t="s">
        <v>1449</v>
      </c>
      <c r="I151" s="100" t="s">
        <v>773</v>
      </c>
      <c r="J151" s="100" t="s">
        <v>31</v>
      </c>
      <c r="K151" s="132">
        <v>1</v>
      </c>
      <c r="L151" s="132">
        <v>0.49</v>
      </c>
      <c r="M151" s="28" t="s">
        <v>1450</v>
      </c>
      <c r="N151" s="131" t="s">
        <v>32</v>
      </c>
      <c r="O151" s="131" t="s">
        <v>135</v>
      </c>
      <c r="P151" s="135" t="s">
        <v>773</v>
      </c>
    </row>
    <row r="152" spans="1:16" ht="45.75" thickBot="1" x14ac:dyDescent="0.3">
      <c r="A152" s="126" t="s">
        <v>488</v>
      </c>
      <c r="B152" s="136"/>
      <c r="C152" s="137" t="s">
        <v>1060</v>
      </c>
      <c r="D152" s="137"/>
      <c r="E152" s="131"/>
      <c r="F152" s="131"/>
      <c r="G152" s="138">
        <v>9.75</v>
      </c>
      <c r="H152" s="100" t="s">
        <v>490</v>
      </c>
      <c r="I152" s="100" t="s">
        <v>491</v>
      </c>
      <c r="J152" s="100" t="s">
        <v>31</v>
      </c>
      <c r="K152" s="132">
        <v>1</v>
      </c>
      <c r="L152" s="132">
        <v>0.49</v>
      </c>
      <c r="M152" s="28" t="s">
        <v>492</v>
      </c>
      <c r="N152" s="131" t="s">
        <v>32</v>
      </c>
      <c r="O152" s="131" t="s">
        <v>135</v>
      </c>
      <c r="P152" s="131"/>
    </row>
    <row r="153" spans="1:16" ht="15.75" thickBot="1" x14ac:dyDescent="0.3">
      <c r="A153" s="25">
        <v>7</v>
      </c>
      <c r="B153" s="56" t="s">
        <v>45</v>
      </c>
      <c r="C153" s="58" t="s">
        <v>152</v>
      </c>
      <c r="D153" s="58"/>
      <c r="E153" s="21"/>
      <c r="F153" s="21"/>
      <c r="G153" s="60">
        <f>SUM(G136:G152)</f>
        <v>602.25</v>
      </c>
      <c r="H153" s="29"/>
      <c r="I153" s="29"/>
      <c r="J153" s="29"/>
      <c r="K153" s="60">
        <f t="shared" ref="K153:L153" si="7">SUM(K136:K152)</f>
        <v>9</v>
      </c>
      <c r="L153" s="60">
        <f t="shared" si="7"/>
        <v>4.3500000000000005</v>
      </c>
      <c r="M153" s="21"/>
      <c r="N153" s="21"/>
      <c r="O153" s="21"/>
      <c r="P153" s="21"/>
    </row>
    <row r="154" spans="1:16" ht="15.75" thickBot="1" x14ac:dyDescent="0.3">
      <c r="A154" s="75"/>
      <c r="B154" s="3"/>
      <c r="C154" s="53"/>
      <c r="D154" s="53"/>
      <c r="G154" s="12"/>
      <c r="H154" s="3"/>
      <c r="I154" s="3"/>
      <c r="J154" s="3"/>
      <c r="K154" s="12"/>
      <c r="L154" s="12"/>
    </row>
    <row r="155" spans="1:16" ht="15.75" thickBot="1" x14ac:dyDescent="0.3">
      <c r="A155" s="76">
        <f>+A153+A131+A107+A98+A81+A60+A38+A18</f>
        <v>59</v>
      </c>
      <c r="C155" s="76">
        <f>+C153+C131+C107+C98+C81+C60+C38+C18</f>
        <v>74</v>
      </c>
      <c r="D155" s="53"/>
      <c r="G155" s="97">
        <f>+G153+G131+G107+G98+G81+G60+G38+G18</f>
        <v>4839.75</v>
      </c>
      <c r="K155" s="97">
        <f t="shared" ref="K155:L155" si="8">+K153+K131+K107+K98+K81+K60+K38+K18</f>
        <v>47.5</v>
      </c>
      <c r="L155" s="97">
        <f t="shared" si="8"/>
        <v>24.800000000000004</v>
      </c>
    </row>
    <row r="156" spans="1:16" ht="15.75" thickTop="1" x14ac:dyDescent="0.25"/>
    <row r="157" spans="1:16" ht="75" customHeight="1" x14ac:dyDescent="0.25">
      <c r="A157" s="151" t="s">
        <v>1451</v>
      </c>
      <c r="B157" s="151"/>
      <c r="C157" s="151"/>
      <c r="D157" s="151"/>
      <c r="E157" s="151"/>
      <c r="F157" s="151"/>
      <c r="G157" s="151"/>
      <c r="H157" s="151"/>
      <c r="I157" s="151"/>
      <c r="J157" s="151"/>
      <c r="K157" s="151"/>
      <c r="L157" s="151"/>
      <c r="M157" s="151"/>
      <c r="N157" s="151"/>
      <c r="O157" s="151"/>
      <c r="P157" s="151"/>
    </row>
    <row r="158" spans="1:16" ht="41.25" customHeight="1" x14ac:dyDescent="0.25">
      <c r="A158" s="151" t="s">
        <v>1452</v>
      </c>
      <c r="B158" s="151"/>
      <c r="C158" s="151"/>
      <c r="D158" s="151"/>
      <c r="E158" s="151"/>
      <c r="F158" s="151"/>
      <c r="G158" s="151"/>
      <c r="H158" s="151"/>
      <c r="I158" s="151"/>
      <c r="J158" s="151"/>
      <c r="K158" s="151"/>
      <c r="L158" s="151"/>
      <c r="M158" s="151"/>
      <c r="N158" s="151"/>
      <c r="O158" s="151"/>
      <c r="P158" s="151"/>
    </row>
    <row r="159" spans="1:16" ht="15.75" thickBot="1" x14ac:dyDescent="0.3"/>
    <row r="160" spans="1:16" x14ac:dyDescent="0.25">
      <c r="A160" s="39" t="s">
        <v>352</v>
      </c>
      <c r="B160" s="79">
        <f>A155</f>
        <v>59</v>
      </c>
    </row>
    <row r="161" spans="1:2" x14ac:dyDescent="0.25">
      <c r="A161" s="7" t="s">
        <v>353</v>
      </c>
      <c r="B161" s="89">
        <f>C155</f>
        <v>74</v>
      </c>
    </row>
    <row r="162" spans="1:2" x14ac:dyDescent="0.25">
      <c r="A162" s="7" t="s">
        <v>354</v>
      </c>
      <c r="B162" s="80">
        <f>G155</f>
        <v>4839.75</v>
      </c>
    </row>
    <row r="163" spans="1:2" x14ac:dyDescent="0.25">
      <c r="A163" s="7" t="s">
        <v>355</v>
      </c>
      <c r="B163" s="80">
        <f>10.5+144+23-10.5</f>
        <v>167</v>
      </c>
    </row>
    <row r="164" spans="1:2" x14ac:dyDescent="0.25">
      <c r="A164" s="7" t="s">
        <v>356</v>
      </c>
      <c r="B164" s="107">
        <f>$B$162/$B$163</f>
        <v>28.980538922155688</v>
      </c>
    </row>
    <row r="165" spans="1:2" x14ac:dyDescent="0.25">
      <c r="A165" s="7" t="s">
        <v>357</v>
      </c>
      <c r="B165" s="80">
        <f>K155</f>
        <v>47.5</v>
      </c>
    </row>
    <row r="166" spans="1:2" x14ac:dyDescent="0.25">
      <c r="A166" s="7" t="s">
        <v>358</v>
      </c>
      <c r="B166" s="80">
        <v>44</v>
      </c>
    </row>
    <row r="167" spans="1:2" x14ac:dyDescent="0.25">
      <c r="A167" s="7" t="s">
        <v>359</v>
      </c>
      <c r="B167" s="80">
        <f>L155</f>
        <v>24.800000000000004</v>
      </c>
    </row>
    <row r="168" spans="1:2" x14ac:dyDescent="0.25">
      <c r="A168" s="7" t="s">
        <v>360</v>
      </c>
      <c r="B168" s="108">
        <f>B167/B165</f>
        <v>0.52210526315789485</v>
      </c>
    </row>
    <row r="169" spans="1:2" x14ac:dyDescent="0.25">
      <c r="A169" s="7" t="s">
        <v>361</v>
      </c>
      <c r="B169" s="109">
        <v>44</v>
      </c>
    </row>
    <row r="170" spans="1:2" x14ac:dyDescent="0.25">
      <c r="A170" s="7" t="s">
        <v>362</v>
      </c>
      <c r="B170" s="109">
        <v>20</v>
      </c>
    </row>
    <row r="171" spans="1:2" x14ac:dyDescent="0.25">
      <c r="A171" s="7" t="s">
        <v>363</v>
      </c>
      <c r="B171" s="109">
        <v>30</v>
      </c>
    </row>
    <row r="172" spans="1:2" ht="15.75" thickBot="1" x14ac:dyDescent="0.3">
      <c r="A172" s="44" t="s">
        <v>364</v>
      </c>
      <c r="B172" s="110">
        <v>14</v>
      </c>
    </row>
  </sheetData>
  <mergeCells count="10">
    <mergeCell ref="A109:P109"/>
    <mergeCell ref="A133:P133"/>
    <mergeCell ref="A157:P157"/>
    <mergeCell ref="A158:P158"/>
    <mergeCell ref="A20:P20"/>
    <mergeCell ref="A22:P22"/>
    <mergeCell ref="A40:P40"/>
    <mergeCell ref="A62:P62"/>
    <mergeCell ref="A83:P83"/>
    <mergeCell ref="A100:P100"/>
  </mergeCells>
  <hyperlinks>
    <hyperlink ref="P6" r:id="rId1" xr:uid="{9D1EC76B-23A4-49EF-99F7-EA20ADD40387}"/>
    <hyperlink ref="P11" r:id="rId2" xr:uid="{950F95F6-74FE-4109-AFCE-A34581948F27}"/>
    <hyperlink ref="P14" r:id="rId3" xr:uid="{1E866277-875F-4707-B4E6-214A9DAA75CF}"/>
    <hyperlink ref="P16" r:id="rId4" xr:uid="{B129B169-116D-4C21-AD6C-0F8024B1C775}"/>
    <hyperlink ref="P36" r:id="rId5" xr:uid="{DC92F700-1712-4FD3-ABEF-95F1FEDC4E22}"/>
    <hyperlink ref="P35" r:id="rId6" xr:uid="{F61FBDDC-5097-46AB-B167-D0C56AE42D24}"/>
    <hyperlink ref="P37" r:id="rId7" xr:uid="{C90A152A-8BA9-4AD1-B4FF-92F4A5BE3331}"/>
    <hyperlink ref="P58" r:id="rId8" xr:uid="{EDC85127-D9C9-43E9-81B9-E28062F049A0}"/>
    <hyperlink ref="P50" r:id="rId9" xr:uid="{AF8178DE-1CBF-4D4B-83AB-0FE0D78DBB40}"/>
    <hyperlink ref="P51" r:id="rId10" xr:uid="{AB9BAC8C-2FD9-43EE-845F-FFDBE70E5F86}"/>
    <hyperlink ref="P52" r:id="rId11" xr:uid="{1173E09A-3AB6-448A-AFE8-A3B57E067ADF}"/>
    <hyperlink ref="P53" r:id="rId12" xr:uid="{CC69A70B-BCDD-41A3-B1E8-FED39C2FB784}"/>
    <hyperlink ref="P57" r:id="rId13" xr:uid="{BBCA0DE5-9002-43A5-92C3-EAF0E7153F5B}"/>
    <hyperlink ref="P59" r:id="rId14" xr:uid="{D9655562-3AF5-4968-9DEB-0AA898C8976C}"/>
    <hyperlink ref="P72" r:id="rId15" xr:uid="{88BB5D00-DE1D-4B19-9133-8FE9387F7C6C}"/>
    <hyperlink ref="P76" r:id="rId16" xr:uid="{0E4BADC8-C4CB-43A3-B895-CAC095B6BC92}"/>
    <hyperlink ref="P90" r:id="rId17" xr:uid="{A7A08BF9-B4A6-4228-B5CC-43D8E4D8586F}"/>
    <hyperlink ref="P95" r:id="rId18" xr:uid="{E5E7D30A-2ADB-440E-B9A9-7A1B09C4EB40}"/>
    <hyperlink ref="P105" r:id="rId19" xr:uid="{0BBE56E8-2E7A-4692-A58C-3419F6C0F6D5}"/>
    <hyperlink ref="P120" r:id="rId20" xr:uid="{1892E8E0-9400-42A9-93DB-4862EC0BC33E}"/>
    <hyperlink ref="P146" r:id="rId21" xr:uid="{BEB4AC33-A479-4566-A49F-D2A9C26455DD}"/>
    <hyperlink ref="P147" r:id="rId22" xr:uid="{BE57F6A4-4147-4E15-8D87-CAB5B049489C}"/>
    <hyperlink ref="P151" r:id="rId23" xr:uid="{B99474CD-D2A0-4982-BF46-8D72B90E74B1}"/>
    <hyperlink ref="M12" r:id="rId24" xr:uid="{915982AC-6FBB-49CE-8012-03369AB7C437}"/>
    <hyperlink ref="M14" r:id="rId25" xr:uid="{2E8BA990-BBF9-428E-8810-C1CFD4CB352D}"/>
    <hyperlink ref="M15" r:id="rId26" xr:uid="{9F4B0C54-D9E3-4DEE-82E7-61516D510F1C}"/>
    <hyperlink ref="M11" r:id="rId27" xr:uid="{CF7276D1-E0C4-42C2-AD74-6BAF133F0332}"/>
    <hyperlink ref="M13" r:id="rId28" xr:uid="{6B7AF274-454D-46E8-9B30-DF22B7B534AE}"/>
    <hyperlink ref="M16" r:id="rId29" xr:uid="{4D8A2A01-DBA8-434A-90D9-F36A40441059}"/>
    <hyperlink ref="M36" r:id="rId30" xr:uid="{82D17BDF-D83F-48B1-8E58-CB9E9016EE4C}"/>
    <hyperlink ref="M33" r:id="rId31" xr:uid="{F1A0A316-96C9-4775-869A-5A74A1C2DB1C}"/>
    <hyperlink ref="M34" r:id="rId32" xr:uid="{842D8DEC-6739-40D8-8A20-19EAE84BE565}"/>
    <hyperlink ref="M35" r:id="rId33" xr:uid="{E3D109E6-BCE2-4F8A-80D7-046A9D55F7FB}"/>
    <hyperlink ref="M37" r:id="rId34" xr:uid="{E0D93197-5B9B-43A1-B658-45B0EE8426E6}"/>
    <hyperlink ref="M50" r:id="rId35" xr:uid="{9CA05C04-3D3C-46A5-941F-639DCF2DD413}"/>
    <hyperlink ref="M56" r:id="rId36" xr:uid="{5484CC4A-5FDD-48A1-A5BE-912298C54D2D}"/>
    <hyperlink ref="M57" r:id="rId37" xr:uid="{29A8F9D6-1985-4AFA-B991-C960A66329E0}"/>
    <hyperlink ref="M51" r:id="rId38" xr:uid="{CECD29DF-D9EF-4761-B653-E67C5FE450ED}"/>
    <hyperlink ref="M52" r:id="rId39" xr:uid="{2F51099C-817C-4FCB-923B-D0AD6BE59D5A}"/>
    <hyperlink ref="M53" r:id="rId40" xr:uid="{CFAB7625-47CB-4714-9993-46885D613C81}"/>
    <hyperlink ref="M58" r:id="rId41" xr:uid="{DF7CE393-FAD1-4BA5-8821-5A6D8DC48FC5}"/>
    <hyperlink ref="M59" r:id="rId42" xr:uid="{DEBEEBD2-6C55-420C-BD79-AB127E02252A}"/>
    <hyperlink ref="M79" r:id="rId43" xr:uid="{CB4BE229-9BBD-4455-B400-22D5A9CBEEE5}"/>
    <hyperlink ref="M80" r:id="rId44" xr:uid="{B165C12E-85DC-4AD3-A133-CF384AF00FE4}"/>
    <hyperlink ref="M72" r:id="rId45" xr:uid="{260D9249-5A9B-4C42-A6CF-B25B40165293}"/>
    <hyperlink ref="M74" r:id="rId46" xr:uid="{AF4ABC62-332F-4C0A-BEA0-C22EC9C97F20}"/>
    <hyperlink ref="M76" r:id="rId47" xr:uid="{0D68BD4F-7BAA-4BDF-9230-A4BD6C41DC77}"/>
    <hyperlink ref="M78" r:id="rId48" xr:uid="{EBDD6C12-0F13-4FD2-9ED9-EA5338040238}"/>
    <hyperlink ref="M94" r:id="rId49" xr:uid="{9305BBE1-76C4-4596-A343-4A5ADCC5C6CC}"/>
    <hyperlink ref="M90" r:id="rId50" xr:uid="{22584B8B-CD3E-4EB0-B2BE-7FFA7BBFFC5B}"/>
    <hyperlink ref="M91" r:id="rId51" xr:uid="{4A407B4F-B318-46CE-9729-DF7F794AE449}"/>
    <hyperlink ref="M95" r:id="rId52" xr:uid="{B1EBD06F-F9AC-41C2-A5B4-DAF3569CD5D7}"/>
    <hyperlink ref="M96" r:id="rId53" xr:uid="{A4BF1B0A-F0BE-4C59-9B5D-9B09F310B9B6}"/>
    <hyperlink ref="M104" r:id="rId54" xr:uid="{DF8D5A46-390B-4CCE-A068-E33CC96D1AED}"/>
    <hyperlink ref="M105" r:id="rId55" xr:uid="{8A6DC98E-6FAC-44F8-BA36-42F36D7D45A2}"/>
    <hyperlink ref="M120" r:id="rId56" xr:uid="{460A161D-8EEE-4910-B2EB-901BDFA17294}"/>
    <hyperlink ref="M127" r:id="rId57" xr:uid="{C842CE35-62DE-4406-97D1-5CC2C9956723}"/>
    <hyperlink ref="M129" r:id="rId58" xr:uid="{3FEC2C6B-E904-404E-BA9B-9789A9C59545}"/>
    <hyperlink ref="M130" r:id="rId59" xr:uid="{CF4EB84E-107E-4F58-84B9-4C016243C4ED}"/>
    <hyperlink ref="M143" r:id="rId60" xr:uid="{1266534E-2C31-4856-B045-5F6562F91E51}"/>
    <hyperlink ref="M144" r:id="rId61" xr:uid="{B0207916-E541-4C79-9A82-1D9A61423DF6}"/>
    <hyperlink ref="M145" r:id="rId62" xr:uid="{E0952769-D3C8-4BCD-A0A7-E79DD6DA8A65}"/>
    <hyperlink ref="M146" r:id="rId63" xr:uid="{D88A7CB1-CE43-4307-8DC1-6374F7C54044}"/>
    <hyperlink ref="M147" r:id="rId64" xr:uid="{42906B2B-A843-4555-9A69-A50AA3A830BB}"/>
    <hyperlink ref="M150" r:id="rId65" xr:uid="{79F36FFA-FEC4-4673-B8B7-5F366EC51AE0}"/>
    <hyperlink ref="M151" r:id="rId66" xr:uid="{1552F43C-B465-447F-843A-6137696F7585}"/>
    <hyperlink ref="M152" r:id="rId67" xr:uid="{2DD78B12-13A2-40D0-A949-90439F78A3B2}"/>
  </hyperlinks>
  <pageMargins left="0.70866141732283472" right="0.70866141732283472" top="0.74803149606299213" bottom="0.74803149606299213" header="0.31496062992125984" footer="0.31496062992125984"/>
  <pageSetup paperSize="9" scale="50" orientation="landscape" r:id="rId68"/>
  <rowBreaks count="8" manualBreakCount="8">
    <brk id="22" max="16383" man="1"/>
    <brk id="40" max="16383" man="1"/>
    <brk id="62" max="16383" man="1"/>
    <brk id="83" max="16383" man="1"/>
    <brk id="100" max="16383" man="1"/>
    <brk id="109" max="16383" man="1"/>
    <brk id="133" max="16383" man="1"/>
    <brk id="172" max="16383" man="1"/>
  </rowBreaks>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vt:lpstr>
      <vt:lpstr>Summary</vt:lpstr>
      <vt:lpstr>1975</vt:lpstr>
      <vt:lpstr>1976</vt:lpstr>
      <vt:lpstr>1977</vt:lpstr>
      <vt:lpstr>1978</vt:lpstr>
      <vt:lpstr>1979</vt:lpstr>
      <vt:lpstr>1980</vt:lpstr>
      <vt:lpstr>1981</vt:lpstr>
      <vt:lpstr>1982</vt:lpstr>
      <vt:lpstr>1984</vt:lpstr>
      <vt:lpstr>'1975'!Print_Area</vt:lpstr>
      <vt:lpstr>'1976'!Print_Area</vt:lpstr>
      <vt:lpstr>'1977'!Print_Area</vt:lpstr>
      <vt:lpstr>'1978'!Print_Area</vt:lpstr>
      <vt:lpstr>'1979'!Print_Area</vt:lpstr>
      <vt:lpstr>'1980'!Print_Area</vt:lpstr>
      <vt:lpstr>'1981'!Print_Area</vt:lpstr>
      <vt:lpstr>'1982'!Print_Area</vt:lpstr>
      <vt:lpstr>'1984'!Print_Area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dc:creator>
  <cp:lastModifiedBy>Jen Young</cp:lastModifiedBy>
  <cp:lastPrinted>2023-08-10T18:56:26Z</cp:lastPrinted>
  <dcterms:created xsi:type="dcterms:W3CDTF">2023-07-31T19:17:40Z</dcterms:created>
  <dcterms:modified xsi:type="dcterms:W3CDTF">2025-07-01T13:45:01Z</dcterms:modified>
</cp:coreProperties>
</file>